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2D2C46CA-E89F-41D1-9B23-150FFFEB91E5}" xr6:coauthVersionLast="45" xr6:coauthVersionMax="45" xr10:uidLastSave="{00000000-0000-0000-0000-000000000000}"/>
  <bookViews>
    <workbookView xWindow="-120" yWindow="-120" windowWidth="20730" windowHeight="11160" xr2:uid="{0A93D085-0865-4CA8-8060-E1D8C74050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" i="1" l="1"/>
  <c r="A11" i="1"/>
  <c r="U13" i="1"/>
  <c r="A13" i="1"/>
  <c r="U81" i="1"/>
  <c r="A81" i="1"/>
  <c r="U88" i="1"/>
  <c r="A88" i="1"/>
  <c r="U87" i="1"/>
  <c r="A87" i="1"/>
  <c r="U85" i="1"/>
  <c r="A85" i="1"/>
  <c r="U83" i="1"/>
  <c r="A83" i="1"/>
  <c r="U80" i="1"/>
  <c r="A80" i="1"/>
  <c r="U79" i="1"/>
  <c r="A79" i="1"/>
  <c r="U78" i="1"/>
  <c r="A78" i="1"/>
  <c r="A76" i="1"/>
  <c r="U74" i="1"/>
  <c r="A74" i="1"/>
  <c r="U73" i="1"/>
  <c r="A73" i="1"/>
  <c r="U72" i="1"/>
  <c r="A72" i="1"/>
  <c r="U71" i="1"/>
  <c r="A71" i="1"/>
  <c r="U70" i="1"/>
  <c r="A70" i="1"/>
  <c r="U68" i="1"/>
  <c r="A68" i="1"/>
  <c r="U67" i="1"/>
  <c r="A67" i="1"/>
  <c r="U65" i="1"/>
  <c r="A65" i="1"/>
  <c r="U64" i="1"/>
  <c r="A64" i="1"/>
  <c r="A62" i="1"/>
  <c r="U61" i="1"/>
  <c r="A61" i="1"/>
  <c r="U60" i="1"/>
  <c r="A60" i="1"/>
  <c r="U59" i="1"/>
  <c r="A59" i="1"/>
  <c r="U58" i="1"/>
  <c r="U57" i="1"/>
  <c r="A57" i="1"/>
  <c r="U56" i="1"/>
  <c r="A56" i="1"/>
  <c r="U55" i="1"/>
  <c r="A55" i="1"/>
  <c r="U54" i="1"/>
  <c r="A54" i="1"/>
  <c r="U53" i="1"/>
  <c r="A53" i="1"/>
  <c r="U52" i="1"/>
  <c r="A52" i="1"/>
  <c r="U51" i="1"/>
  <c r="A51" i="1"/>
  <c r="U50" i="1"/>
  <c r="A50" i="1"/>
  <c r="U49" i="1"/>
  <c r="A49" i="1"/>
  <c r="U48" i="1"/>
  <c r="A48" i="1"/>
  <c r="U47" i="1"/>
  <c r="A47" i="1"/>
  <c r="U46" i="1"/>
  <c r="A46" i="1"/>
  <c r="A44" i="1"/>
  <c r="U43" i="1"/>
  <c r="A43" i="1"/>
  <c r="U42" i="1"/>
  <c r="A42" i="1"/>
  <c r="U41" i="1"/>
  <c r="A41" i="1"/>
  <c r="U39" i="1"/>
  <c r="A39" i="1"/>
  <c r="U38" i="1"/>
  <c r="A38" i="1"/>
  <c r="U37" i="1"/>
  <c r="U36" i="1"/>
  <c r="A36" i="1"/>
  <c r="U35" i="1"/>
  <c r="A35" i="1"/>
  <c r="A33" i="1"/>
  <c r="U32" i="1"/>
  <c r="A32" i="1"/>
  <c r="U31" i="1"/>
  <c r="A31" i="1"/>
  <c r="U30" i="1"/>
  <c r="A30" i="1"/>
  <c r="U29" i="1"/>
  <c r="A29" i="1"/>
  <c r="U28" i="1"/>
  <c r="A28" i="1"/>
  <c r="U27" i="1"/>
  <c r="A27" i="1"/>
  <c r="U26" i="1"/>
  <c r="A26" i="1"/>
  <c r="U25" i="1"/>
  <c r="A25" i="1"/>
  <c r="U24" i="1"/>
  <c r="A24" i="1"/>
  <c r="A22" i="1"/>
  <c r="A21" i="1"/>
  <c r="U20" i="1"/>
  <c r="A20" i="1"/>
  <c r="U16" i="1"/>
  <c r="A16" i="1"/>
  <c r="U19" i="1"/>
  <c r="A19" i="1"/>
  <c r="U18" i="1"/>
  <c r="A18" i="1"/>
  <c r="U17" i="1"/>
  <c r="A17" i="1"/>
  <c r="U15" i="1"/>
  <c r="A15" i="1"/>
  <c r="U14" i="1"/>
  <c r="A14" i="1"/>
  <c r="U12" i="1"/>
  <c r="A12" i="1"/>
  <c r="U10" i="1"/>
  <c r="A10" i="1"/>
  <c r="U9" i="1"/>
  <c r="A9" i="1"/>
  <c r="U8" i="1"/>
  <c r="A8" i="1"/>
</calcChain>
</file>

<file path=xl/sharedStrings.xml><?xml version="1.0" encoding="utf-8"?>
<sst xmlns="http://schemas.openxmlformats.org/spreadsheetml/2006/main" count="409" uniqueCount="186">
  <si>
    <t>Waltham Chase Trials MCC</t>
  </si>
  <si>
    <t>Results - The Alan Sansom Trophy Trial - 13th September 2020 - Manor Farm, Langrish</t>
  </si>
  <si>
    <t>ACU Permit 59360</t>
  </si>
  <si>
    <t xml:space="preserve"> </t>
  </si>
  <si>
    <t>EntryClass</t>
  </si>
  <si>
    <t>FirstName</t>
  </si>
  <si>
    <t>Surname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</si>
  <si>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</si>
  <si>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</si>
  <si>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</si>
  <si>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</si>
  <si>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</si>
  <si>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</si>
  <si>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</si>
  <si>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</si>
  <si>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</si>
  <si>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</si>
  <si>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</si>
  <si>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</si>
  <si>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</si>
  <si>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</si>
  <si>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</si>
  <si>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</si>
  <si>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</si>
  <si>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Pos.</t>
  </si>
  <si>
    <t>Adult D Route</t>
  </si>
  <si>
    <t>Steve</t>
  </si>
  <si>
    <t>Sell</t>
  </si>
  <si>
    <t>Ossa</t>
  </si>
  <si>
    <t>Aaron</t>
  </si>
  <si>
    <t>Gamblin</t>
  </si>
  <si>
    <t>Sherco</t>
  </si>
  <si>
    <t>Keith</t>
  </si>
  <si>
    <t>Sansom</t>
  </si>
  <si>
    <t>GasGas</t>
  </si>
  <si>
    <t>Terance</t>
  </si>
  <si>
    <t>Ryalls</t>
  </si>
  <si>
    <t>Gas Gas</t>
  </si>
  <si>
    <t>Lloyd</t>
  </si>
  <si>
    <t>James</t>
  </si>
  <si>
    <t>Beta</t>
  </si>
  <si>
    <t>Stephen</t>
  </si>
  <si>
    <t>Wagstaff</t>
  </si>
  <si>
    <t>Parker</t>
  </si>
  <si>
    <t>Jarrett</t>
  </si>
  <si>
    <t>Tony</t>
  </si>
  <si>
    <t>Roberts</t>
  </si>
  <si>
    <t>Ian</t>
  </si>
  <si>
    <t>Ballard</t>
  </si>
  <si>
    <t>Paul</t>
  </si>
  <si>
    <t>Wookey</t>
  </si>
  <si>
    <t>Beta Evo 250</t>
  </si>
  <si>
    <t>Titcombe</t>
  </si>
  <si>
    <t>DNF</t>
  </si>
  <si>
    <t>Philip</t>
  </si>
  <si>
    <t>Clelland</t>
  </si>
  <si>
    <t xml:space="preserve">Montesa </t>
  </si>
  <si>
    <t>Clubman</t>
  </si>
  <si>
    <t>Mick</t>
  </si>
  <si>
    <t>Marshall</t>
  </si>
  <si>
    <t>Mark</t>
  </si>
  <si>
    <t>Shipp</t>
  </si>
  <si>
    <t>Michael</t>
  </si>
  <si>
    <t>Hinton</t>
  </si>
  <si>
    <t>TRS</t>
  </si>
  <si>
    <t>Trevor</t>
  </si>
  <si>
    <t>Gatrell</t>
  </si>
  <si>
    <t>Max</t>
  </si>
  <si>
    <t>Bird</t>
  </si>
  <si>
    <t>Peter</t>
  </si>
  <si>
    <t>Copage</t>
  </si>
  <si>
    <t>Jack</t>
  </si>
  <si>
    <t>Bryant</t>
  </si>
  <si>
    <t>Kevin</t>
  </si>
  <si>
    <t>Goater</t>
  </si>
  <si>
    <t>Lee</t>
  </si>
  <si>
    <t>Bruton</t>
  </si>
  <si>
    <t>DNS</t>
  </si>
  <si>
    <t>Expert</t>
  </si>
  <si>
    <t>Thomas</t>
  </si>
  <si>
    <t>Moss</t>
  </si>
  <si>
    <t>David</t>
  </si>
  <si>
    <t>Daniel</t>
  </si>
  <si>
    <t>Hornblow</t>
  </si>
  <si>
    <t>Seaman</t>
  </si>
  <si>
    <t>Vertigo</t>
  </si>
  <si>
    <t>Luke</t>
  </si>
  <si>
    <t>Williams</t>
  </si>
  <si>
    <t>Intermediate</t>
  </si>
  <si>
    <t>Reynard</t>
  </si>
  <si>
    <t>Norris</t>
  </si>
  <si>
    <t>Alex</t>
  </si>
  <si>
    <t>Taylor</t>
  </si>
  <si>
    <t>Christopher</t>
  </si>
  <si>
    <t>Brawn</t>
  </si>
  <si>
    <t>Morris</t>
  </si>
  <si>
    <t>Novice Over 40</t>
  </si>
  <si>
    <t>Andy</t>
  </si>
  <si>
    <t>Pattison</t>
  </si>
  <si>
    <t>Scorpa</t>
  </si>
  <si>
    <t>Gary</t>
  </si>
  <si>
    <t>Blackmore</t>
  </si>
  <si>
    <t>Anthony</t>
  </si>
  <si>
    <t>Knott</t>
  </si>
  <si>
    <t>Montesa</t>
  </si>
  <si>
    <t>Colin</t>
  </si>
  <si>
    <t>Mew</t>
  </si>
  <si>
    <t>TRS 250</t>
  </si>
  <si>
    <t>Brown</t>
  </si>
  <si>
    <t>Jonathan</t>
  </si>
  <si>
    <t>Croft</t>
  </si>
  <si>
    <t>Jeremy</t>
  </si>
  <si>
    <t>Orchard</t>
  </si>
  <si>
    <t>Neil</t>
  </si>
  <si>
    <t>Cawte</t>
  </si>
  <si>
    <t>Bartholomew</t>
  </si>
  <si>
    <t>Nick</t>
  </si>
  <si>
    <t>Harding</t>
  </si>
  <si>
    <t>Brian</t>
  </si>
  <si>
    <t>Page</t>
  </si>
  <si>
    <t xml:space="preserve">Beta </t>
  </si>
  <si>
    <t>Stewart</t>
  </si>
  <si>
    <t>Read</t>
  </si>
  <si>
    <t>Charles</t>
  </si>
  <si>
    <t>Marsden</t>
  </si>
  <si>
    <t>Beta Evo 300</t>
  </si>
  <si>
    <t>Martin</t>
  </si>
  <si>
    <t>Penfold</t>
  </si>
  <si>
    <t>Graham</t>
  </si>
  <si>
    <t>Butt</t>
  </si>
  <si>
    <t>Nigel</t>
  </si>
  <si>
    <t>Parvin</t>
  </si>
  <si>
    <t>Jon</t>
  </si>
  <si>
    <t>Winter</t>
  </si>
  <si>
    <t>Novice Under 40</t>
  </si>
  <si>
    <t>Richard</t>
  </si>
  <si>
    <t>Carl</t>
  </si>
  <si>
    <t>Barr</t>
  </si>
  <si>
    <t>Pre65 B</t>
  </si>
  <si>
    <t>Charlie</t>
  </si>
  <si>
    <t>Tindle</t>
  </si>
  <si>
    <t>BSA</t>
  </si>
  <si>
    <t>Clarke</t>
  </si>
  <si>
    <t>Ariel</t>
  </si>
  <si>
    <t>Marcus</t>
  </si>
  <si>
    <t>Laurent</t>
  </si>
  <si>
    <t>BSA B40</t>
  </si>
  <si>
    <t>Pre65 D</t>
  </si>
  <si>
    <t>Karen</t>
  </si>
  <si>
    <t>BSA Bantam</t>
  </si>
  <si>
    <t>Jones</t>
  </si>
  <si>
    <t>Yamaha</t>
  </si>
  <si>
    <t>Balmain</t>
  </si>
  <si>
    <t>Chris</t>
  </si>
  <si>
    <t>Triumph Cub</t>
  </si>
  <si>
    <t>Robert</t>
  </si>
  <si>
    <t>Hartwell</t>
  </si>
  <si>
    <t>Withers</t>
  </si>
  <si>
    <t>George</t>
  </si>
  <si>
    <t>Greenland</t>
  </si>
  <si>
    <t>Twin Shock B</t>
  </si>
  <si>
    <t>Medcraff</t>
  </si>
  <si>
    <t>Twin Shock C</t>
  </si>
  <si>
    <t>Geoff</t>
  </si>
  <si>
    <t>Muston</t>
  </si>
  <si>
    <t>Honda,</t>
  </si>
  <si>
    <t>Machinek</t>
  </si>
  <si>
    <t>Honda</t>
  </si>
  <si>
    <t>Antony</t>
  </si>
  <si>
    <t>Billingham</t>
  </si>
  <si>
    <t>Youth B</t>
  </si>
  <si>
    <t>Toby</t>
  </si>
  <si>
    <t>Youth C</t>
  </si>
  <si>
    <t>Miles</t>
  </si>
  <si>
    <t>Garland</t>
  </si>
  <si>
    <t>Youth D</t>
  </si>
  <si>
    <t>Finlay</t>
  </si>
  <si>
    <t>Coles</t>
  </si>
  <si>
    <t xml:space="preserve">Geoff </t>
  </si>
  <si>
    <t>No.</t>
  </si>
  <si>
    <t>Honda TLR</t>
  </si>
  <si>
    <t>AJS</t>
  </si>
  <si>
    <t>13 Cleans</t>
  </si>
  <si>
    <t>12 Cleans</t>
  </si>
  <si>
    <t>11 Cleans</t>
  </si>
  <si>
    <t>Fantic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</si>
</sst>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39BF-D462-433B-9C36-85916A510D0B}">
  <dimension ref="A1:W88"/>
  <sheetViews>
    <sheetView tabSelected="1" topLeftCell="A55" workbookViewId="0">
      <selection activeCell="C4" sqref="C4"/>
    </sheetView>
  </sheetViews>
  <sheetFormatPr defaultRowHeight="15" x14ac:dyDescent="0.25"/>
  <cols>
    <col min="1" max="1" width="6.140625" style="9" customWidth="1"/>
    <col min="2" max="2" width="17" customWidth="1"/>
    <col min="3" max="3" width="11.42578125" customWidth="1"/>
    <col min="4" max="4" width="14.28515625" customWidth="1"/>
    <col min="5" max="5" width="13.5703125" customWidth="1"/>
    <col min="6" max="14" width="4.7109375" style="1" customWidth="1"/>
    <col min="15" max="15" width="4.5703125" style="1" customWidth="1"/>
    <col min="16" max="20" width="4.7109375" style="1" customWidth="1"/>
    <col min="21" max="21" width="8" style="1" customWidth="1"/>
    <col min="22" max="22" width="7.42578125" style="1" customWidth="1"/>
  </cols>
  <sheetData>
    <row r="1" spans="1:23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 x14ac:dyDescent="0.25">
      <c r="A2" s="10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3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x14ac:dyDescent="0.25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7" spans="1:23" s="2" customFormat="1" x14ac:dyDescent="0.25">
      <c r="A7" s="13" t="s">
        <v>179</v>
      </c>
      <c r="B7" s="14" t="s">
        <v>4</v>
      </c>
      <c r="C7" s="14" t="s">
        <v>5</v>
      </c>
      <c r="D7" s="14" t="s">
        <v>6</v>
      </c>
      <c r="E7" s="14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5" t="s">
        <v>16</v>
      </c>
      <c r="O7" s="15" t="s">
        <v>17</v>
      </c>
      <c r="P7" s="15" t="s">
        <v>18</v>
      </c>
      <c r="Q7" s="15" t="s">
        <v>19</v>
      </c>
      <c r="R7" s="15" t="s">
        <v>20</v>
      </c>
      <c r="S7" s="15" t="s">
        <v>21</v>
      </c>
      <c r="T7" s="15" t="s">
        <v>22</v>
      </c>
      <c r="U7" s="15" t="s">
        <v>23</v>
      </c>
      <c r="V7" s="15" t="s">
        <v>24</v>
      </c>
    </row>
    <row r="8" spans="1:23" x14ac:dyDescent="0.25">
      <c r="A8" s="3" t="str">
        <f>("196")</f>
        <v>196</v>
      </c>
      <c r="B8" s="4" t="s">
        <v>25</v>
      </c>
      <c r="C8" s="4" t="s">
        <v>26</v>
      </c>
      <c r="D8" s="4" t="s">
        <v>27</v>
      </c>
      <c r="E8" s="4" t="s">
        <v>28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f t="shared" ref="U8:U20" si="0">SUM(F8:T8)</f>
        <v>1</v>
      </c>
      <c r="V8" s="5">
        <v>1</v>
      </c>
    </row>
    <row r="9" spans="1:23" x14ac:dyDescent="0.25">
      <c r="A9" s="3" t="str">
        <f>("213")</f>
        <v>213</v>
      </c>
      <c r="B9" s="4" t="s">
        <v>25</v>
      </c>
      <c r="C9" s="4" t="s">
        <v>29</v>
      </c>
      <c r="D9" s="4" t="s">
        <v>30</v>
      </c>
      <c r="E9" s="4" t="s">
        <v>31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3</v>
      </c>
      <c r="T9" s="5">
        <v>0</v>
      </c>
      <c r="U9" s="5">
        <f t="shared" si="0"/>
        <v>4</v>
      </c>
      <c r="V9" s="5">
        <v>2</v>
      </c>
    </row>
    <row r="10" spans="1:23" x14ac:dyDescent="0.25">
      <c r="A10" s="3" t="str">
        <f>("18")</f>
        <v>18</v>
      </c>
      <c r="B10" s="4" t="s">
        <v>25</v>
      </c>
      <c r="C10" s="4" t="s">
        <v>32</v>
      </c>
      <c r="D10" s="4" t="s">
        <v>33</v>
      </c>
      <c r="E10" s="4" t="s">
        <v>34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3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2</v>
      </c>
      <c r="T10" s="5">
        <v>0</v>
      </c>
      <c r="U10" s="5">
        <f t="shared" si="0"/>
        <v>5</v>
      </c>
      <c r="V10" s="5">
        <v>3</v>
      </c>
      <c r="W10" t="s">
        <v>182</v>
      </c>
    </row>
    <row r="11" spans="1:23" x14ac:dyDescent="0.25">
      <c r="A11" s="3" t="str">
        <f>("204")</f>
        <v>204</v>
      </c>
      <c r="B11" s="4" t="s">
        <v>25</v>
      </c>
      <c r="C11" s="4" t="s">
        <v>54</v>
      </c>
      <c r="D11" s="4" t="s">
        <v>150</v>
      </c>
      <c r="E11" s="4" t="s">
        <v>151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2</v>
      </c>
      <c r="N11" s="5">
        <v>0</v>
      </c>
      <c r="O11" s="5">
        <v>0</v>
      </c>
      <c r="P11" s="5">
        <v>0</v>
      </c>
      <c r="Q11" s="5">
        <v>0</v>
      </c>
      <c r="R11" s="5">
        <v>1</v>
      </c>
      <c r="S11" s="5">
        <v>2</v>
      </c>
      <c r="T11" s="5">
        <v>0</v>
      </c>
      <c r="U11" s="5">
        <f t="shared" si="0"/>
        <v>5</v>
      </c>
      <c r="V11" s="5">
        <v>4</v>
      </c>
      <c r="W11" t="s">
        <v>183</v>
      </c>
    </row>
    <row r="12" spans="1:23" x14ac:dyDescent="0.25">
      <c r="A12" s="6" t="str">
        <f>("82")</f>
        <v>82</v>
      </c>
      <c r="B12" s="7" t="s">
        <v>25</v>
      </c>
      <c r="C12" s="7" t="s">
        <v>35</v>
      </c>
      <c r="D12" s="7" t="s">
        <v>36</v>
      </c>
      <c r="E12" s="8" t="s">
        <v>37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0</v>
      </c>
      <c r="O12" s="5">
        <v>0</v>
      </c>
      <c r="P12" s="5">
        <v>0</v>
      </c>
      <c r="Q12" s="5">
        <v>5</v>
      </c>
      <c r="R12" s="5">
        <v>0</v>
      </c>
      <c r="S12" s="5">
        <v>2</v>
      </c>
      <c r="T12" s="5">
        <v>0</v>
      </c>
      <c r="U12" s="5">
        <f t="shared" si="0"/>
        <v>9</v>
      </c>
      <c r="V12" s="5">
        <v>5</v>
      </c>
      <c r="W12" t="s">
        <v>3</v>
      </c>
    </row>
    <row r="13" spans="1:23" x14ac:dyDescent="0.25">
      <c r="A13" s="6" t="str">
        <f>("211")</f>
        <v>211</v>
      </c>
      <c r="B13" s="7" t="s">
        <v>25</v>
      </c>
      <c r="C13" s="7" t="s">
        <v>49</v>
      </c>
      <c r="D13" s="7" t="s">
        <v>152</v>
      </c>
      <c r="E13" s="8" t="s">
        <v>180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3</v>
      </c>
      <c r="S13" s="5">
        <v>1</v>
      </c>
      <c r="T13" s="5">
        <v>0</v>
      </c>
      <c r="U13" s="5">
        <f t="shared" si="0"/>
        <v>10</v>
      </c>
      <c r="V13" s="5">
        <v>6</v>
      </c>
    </row>
    <row r="14" spans="1:23" x14ac:dyDescent="0.25">
      <c r="A14" s="6" t="str">
        <f>("103")</f>
        <v>103</v>
      </c>
      <c r="B14" s="7" t="s">
        <v>25</v>
      </c>
      <c r="C14" s="7" t="s">
        <v>38</v>
      </c>
      <c r="D14" s="7" t="s">
        <v>39</v>
      </c>
      <c r="E14" s="8" t="s">
        <v>40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5</v>
      </c>
      <c r="M14" s="5">
        <v>4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</v>
      </c>
      <c r="T14" s="5">
        <v>0</v>
      </c>
      <c r="U14" s="5">
        <f t="shared" si="0"/>
        <v>11</v>
      </c>
      <c r="V14" s="5">
        <v>7</v>
      </c>
    </row>
    <row r="15" spans="1:23" x14ac:dyDescent="0.25">
      <c r="A15" s="6" t="str">
        <f>("157")</f>
        <v>157</v>
      </c>
      <c r="B15" s="7" t="s">
        <v>25</v>
      </c>
      <c r="C15" s="7" t="s">
        <v>41</v>
      </c>
      <c r="D15" s="7" t="s">
        <v>42</v>
      </c>
      <c r="E15" s="8" t="s">
        <v>31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0</v>
      </c>
      <c r="L15" s="5">
        <v>0</v>
      </c>
      <c r="M15" s="5">
        <v>5</v>
      </c>
      <c r="N15" s="5">
        <v>0</v>
      </c>
      <c r="O15" s="5">
        <v>0</v>
      </c>
      <c r="P15" s="5">
        <v>1</v>
      </c>
      <c r="Q15" s="5">
        <v>5</v>
      </c>
      <c r="R15" s="5">
        <v>1</v>
      </c>
      <c r="S15" s="5">
        <v>0</v>
      </c>
      <c r="T15" s="5">
        <v>0</v>
      </c>
      <c r="U15" s="5">
        <f t="shared" si="0"/>
        <v>14</v>
      </c>
      <c r="V15" s="5">
        <v>8</v>
      </c>
    </row>
    <row r="16" spans="1:23" x14ac:dyDescent="0.25">
      <c r="A16" s="6" t="str">
        <f>("76")</f>
        <v>76</v>
      </c>
      <c r="B16" s="7" t="s">
        <v>25</v>
      </c>
      <c r="C16" s="7" t="s">
        <v>47</v>
      </c>
      <c r="D16" s="7" t="s">
        <v>48</v>
      </c>
      <c r="E16" s="8" t="s">
        <v>40</v>
      </c>
      <c r="F16" s="5">
        <v>0</v>
      </c>
      <c r="G16" s="5">
        <v>0</v>
      </c>
      <c r="H16" s="5">
        <v>0</v>
      </c>
      <c r="I16" s="5">
        <v>0</v>
      </c>
      <c r="J16" s="5">
        <v>11</v>
      </c>
      <c r="K16" s="5">
        <v>0</v>
      </c>
      <c r="L16" s="5">
        <v>3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9</v>
      </c>
      <c r="T16" s="5">
        <v>0</v>
      </c>
      <c r="U16" s="5">
        <f t="shared" si="0"/>
        <v>24</v>
      </c>
      <c r="V16" s="5">
        <v>9</v>
      </c>
    </row>
    <row r="17" spans="1:22" x14ac:dyDescent="0.25">
      <c r="A17" s="6" t="str">
        <f>("14")</f>
        <v>14</v>
      </c>
      <c r="B17" s="7" t="s">
        <v>25</v>
      </c>
      <c r="C17" s="7" t="s">
        <v>178</v>
      </c>
      <c r="D17" s="7" t="s">
        <v>43</v>
      </c>
      <c r="E17" s="8" t="s">
        <v>31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6</v>
      </c>
      <c r="M17" s="5">
        <v>10</v>
      </c>
      <c r="N17" s="5">
        <v>0</v>
      </c>
      <c r="O17" s="5">
        <v>0</v>
      </c>
      <c r="P17" s="5">
        <v>2</v>
      </c>
      <c r="Q17" s="5">
        <v>0</v>
      </c>
      <c r="R17" s="5">
        <v>6</v>
      </c>
      <c r="S17" s="5">
        <v>2</v>
      </c>
      <c r="T17" s="5">
        <v>0</v>
      </c>
      <c r="U17" s="5">
        <f t="shared" si="0"/>
        <v>27</v>
      </c>
      <c r="V17" s="5">
        <v>10</v>
      </c>
    </row>
    <row r="18" spans="1:22" x14ac:dyDescent="0.25">
      <c r="A18" s="6" t="str">
        <f>("169")</f>
        <v>169</v>
      </c>
      <c r="B18" s="7" t="s">
        <v>25</v>
      </c>
      <c r="C18" s="7" t="s">
        <v>39</v>
      </c>
      <c r="D18" s="7" t="s">
        <v>44</v>
      </c>
      <c r="E18" s="8" t="s">
        <v>40</v>
      </c>
      <c r="F18" s="5">
        <v>0</v>
      </c>
      <c r="G18" s="5">
        <v>0</v>
      </c>
      <c r="H18" s="5">
        <v>0</v>
      </c>
      <c r="I18" s="5">
        <v>0</v>
      </c>
      <c r="J18" s="5">
        <v>5</v>
      </c>
      <c r="K18" s="5">
        <v>0</v>
      </c>
      <c r="L18" s="5">
        <v>0</v>
      </c>
      <c r="M18" s="5">
        <v>11</v>
      </c>
      <c r="N18" s="5">
        <v>5</v>
      </c>
      <c r="O18" s="5">
        <v>0</v>
      </c>
      <c r="P18" s="5">
        <v>1</v>
      </c>
      <c r="Q18" s="5">
        <v>0</v>
      </c>
      <c r="R18" s="5">
        <v>9</v>
      </c>
      <c r="S18" s="5">
        <v>0</v>
      </c>
      <c r="T18" s="5">
        <v>0</v>
      </c>
      <c r="U18" s="5">
        <f t="shared" si="0"/>
        <v>31</v>
      </c>
      <c r="V18" s="5">
        <v>11</v>
      </c>
    </row>
    <row r="19" spans="1:22" x14ac:dyDescent="0.25">
      <c r="A19" s="6" t="str">
        <f>("142")</f>
        <v>142</v>
      </c>
      <c r="B19" s="7" t="s">
        <v>25</v>
      </c>
      <c r="C19" s="7" t="s">
        <v>45</v>
      </c>
      <c r="D19" s="7" t="s">
        <v>46</v>
      </c>
      <c r="E19" s="8" t="s">
        <v>40</v>
      </c>
      <c r="F19" s="5">
        <v>1</v>
      </c>
      <c r="G19" s="5">
        <v>0</v>
      </c>
      <c r="H19" s="5">
        <v>0</v>
      </c>
      <c r="I19" s="5">
        <v>1</v>
      </c>
      <c r="J19" s="5">
        <v>0</v>
      </c>
      <c r="K19" s="5">
        <v>1</v>
      </c>
      <c r="L19" s="5">
        <v>0</v>
      </c>
      <c r="M19" s="5">
        <v>7</v>
      </c>
      <c r="N19" s="5">
        <v>2</v>
      </c>
      <c r="O19" s="5">
        <v>0</v>
      </c>
      <c r="P19" s="5">
        <v>0</v>
      </c>
      <c r="Q19" s="5">
        <v>5</v>
      </c>
      <c r="R19" s="5">
        <v>5</v>
      </c>
      <c r="S19" s="5">
        <v>5</v>
      </c>
      <c r="T19" s="5">
        <v>6</v>
      </c>
      <c r="U19" s="5">
        <f t="shared" si="0"/>
        <v>33</v>
      </c>
      <c r="V19" s="5">
        <v>12</v>
      </c>
    </row>
    <row r="20" spans="1:22" x14ac:dyDescent="0.25">
      <c r="A20" s="6" t="str">
        <f>("162")</f>
        <v>162</v>
      </c>
      <c r="B20" s="7" t="s">
        <v>25</v>
      </c>
      <c r="C20" s="7" t="s">
        <v>49</v>
      </c>
      <c r="D20" s="7" t="s">
        <v>50</v>
      </c>
      <c r="E20" s="8" t="s">
        <v>51</v>
      </c>
      <c r="F20" s="5">
        <v>0</v>
      </c>
      <c r="G20" s="5">
        <v>0</v>
      </c>
      <c r="H20" s="5">
        <v>0</v>
      </c>
      <c r="I20" s="5">
        <v>10</v>
      </c>
      <c r="J20" s="5">
        <v>0</v>
      </c>
      <c r="K20" s="5">
        <v>5</v>
      </c>
      <c r="L20" s="5">
        <v>0</v>
      </c>
      <c r="M20" s="5">
        <v>3</v>
      </c>
      <c r="N20" s="5">
        <v>1</v>
      </c>
      <c r="O20" s="5">
        <v>1</v>
      </c>
      <c r="P20" s="5">
        <v>1</v>
      </c>
      <c r="Q20" s="5">
        <v>6</v>
      </c>
      <c r="R20" s="5">
        <v>0</v>
      </c>
      <c r="S20" s="5">
        <v>11</v>
      </c>
      <c r="T20" s="5">
        <v>5</v>
      </c>
      <c r="U20" s="5">
        <f t="shared" si="0"/>
        <v>43</v>
      </c>
      <c r="V20" s="5">
        <v>13</v>
      </c>
    </row>
    <row r="21" spans="1:22" x14ac:dyDescent="0.25">
      <c r="A21" s="6" t="str">
        <f>("28")</f>
        <v>28</v>
      </c>
      <c r="B21" s="7" t="s">
        <v>25</v>
      </c>
      <c r="C21" s="7" t="s">
        <v>178</v>
      </c>
      <c r="D21" s="7" t="s">
        <v>52</v>
      </c>
      <c r="E21" s="8" t="s">
        <v>40</v>
      </c>
      <c r="F21" s="5" t="s">
        <v>53</v>
      </c>
      <c r="G21" s="5" t="s">
        <v>53</v>
      </c>
      <c r="H21" s="5" t="s">
        <v>53</v>
      </c>
      <c r="I21" s="5" t="s">
        <v>53</v>
      </c>
      <c r="J21" s="5" t="s">
        <v>53</v>
      </c>
      <c r="K21" s="5" t="s">
        <v>53</v>
      </c>
      <c r="L21" s="5" t="s">
        <v>53</v>
      </c>
      <c r="M21" s="5" t="s">
        <v>53</v>
      </c>
      <c r="N21" s="5" t="s">
        <v>53</v>
      </c>
      <c r="O21" s="5" t="s">
        <v>53</v>
      </c>
      <c r="P21" s="5" t="s">
        <v>53</v>
      </c>
      <c r="Q21" s="5" t="s">
        <v>53</v>
      </c>
      <c r="R21" s="5" t="s">
        <v>53</v>
      </c>
      <c r="S21" s="5" t="s">
        <v>53</v>
      </c>
      <c r="T21" s="5" t="s">
        <v>53</v>
      </c>
      <c r="U21" s="5" t="s">
        <v>53</v>
      </c>
      <c r="V21" s="5" t="s">
        <v>53</v>
      </c>
    </row>
    <row r="22" spans="1:22" x14ac:dyDescent="0.25">
      <c r="A22" s="6" t="str">
        <f>("300")</f>
        <v>300</v>
      </c>
      <c r="B22" s="7" t="s">
        <v>25</v>
      </c>
      <c r="C22" s="7" t="s">
        <v>54</v>
      </c>
      <c r="D22" s="7" t="s">
        <v>55</v>
      </c>
      <c r="E22" s="8" t="s">
        <v>56</v>
      </c>
      <c r="F22" s="5" t="s">
        <v>53</v>
      </c>
      <c r="G22" s="5" t="s">
        <v>53</v>
      </c>
      <c r="H22" s="5" t="s">
        <v>53</v>
      </c>
      <c r="I22" s="5" t="s">
        <v>53</v>
      </c>
      <c r="J22" s="5" t="s">
        <v>53</v>
      </c>
      <c r="K22" s="5" t="s">
        <v>53</v>
      </c>
      <c r="L22" s="5" t="s">
        <v>53</v>
      </c>
      <c r="M22" s="5" t="s">
        <v>53</v>
      </c>
      <c r="N22" s="5" t="s">
        <v>53</v>
      </c>
      <c r="O22" s="5" t="s">
        <v>53</v>
      </c>
      <c r="P22" s="5" t="s">
        <v>53</v>
      </c>
      <c r="Q22" s="5" t="s">
        <v>53</v>
      </c>
      <c r="R22" s="5" t="s">
        <v>53</v>
      </c>
      <c r="S22" s="5" t="s">
        <v>53</v>
      </c>
      <c r="T22" s="5" t="s">
        <v>53</v>
      </c>
      <c r="U22" s="5" t="s">
        <v>53</v>
      </c>
      <c r="V22" s="5" t="s">
        <v>53</v>
      </c>
    </row>
    <row r="23" spans="1:22" x14ac:dyDescent="0.25">
      <c r="A23" s="6"/>
      <c r="B23" s="7"/>
      <c r="C23" s="7"/>
      <c r="D23" s="7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A24" s="6" t="str">
        <f>("239")</f>
        <v>239</v>
      </c>
      <c r="B24" s="7" t="s">
        <v>57</v>
      </c>
      <c r="C24" s="7" t="s">
        <v>58</v>
      </c>
      <c r="D24" s="7" t="s">
        <v>59</v>
      </c>
      <c r="E24" s="8" t="s">
        <v>37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4</v>
      </c>
      <c r="M24" s="5">
        <v>5</v>
      </c>
      <c r="N24" s="5">
        <v>3</v>
      </c>
      <c r="O24" s="5">
        <v>0</v>
      </c>
      <c r="P24" s="5">
        <v>0</v>
      </c>
      <c r="Q24" s="5">
        <v>3</v>
      </c>
      <c r="R24" s="5">
        <v>0</v>
      </c>
      <c r="S24" s="5">
        <v>2</v>
      </c>
      <c r="T24" s="5">
        <v>0</v>
      </c>
      <c r="U24" s="5">
        <f t="shared" ref="U24:U32" si="1">SUM(F24:T24)</f>
        <v>17</v>
      </c>
      <c r="V24" s="5">
        <v>1</v>
      </c>
    </row>
    <row r="25" spans="1:22" x14ac:dyDescent="0.25">
      <c r="A25" s="6" t="str">
        <f>("41")</f>
        <v>41</v>
      </c>
      <c r="B25" s="7" t="s">
        <v>57</v>
      </c>
      <c r="C25" s="7" t="s">
        <v>60</v>
      </c>
      <c r="D25" s="7" t="s">
        <v>61</v>
      </c>
      <c r="E25" s="8" t="s">
        <v>31</v>
      </c>
      <c r="F25" s="5">
        <v>0</v>
      </c>
      <c r="G25" s="5">
        <v>1</v>
      </c>
      <c r="H25" s="5">
        <v>0</v>
      </c>
      <c r="I25" s="5">
        <v>5</v>
      </c>
      <c r="J25" s="5">
        <v>0</v>
      </c>
      <c r="K25" s="5">
        <v>0</v>
      </c>
      <c r="L25" s="5">
        <v>7</v>
      </c>
      <c r="M25" s="5">
        <v>5</v>
      </c>
      <c r="N25" s="5">
        <v>8</v>
      </c>
      <c r="O25" s="5">
        <v>5</v>
      </c>
      <c r="P25" s="5">
        <v>0</v>
      </c>
      <c r="Q25" s="5">
        <v>5</v>
      </c>
      <c r="R25" s="5">
        <v>6</v>
      </c>
      <c r="S25" s="5">
        <v>5</v>
      </c>
      <c r="T25" s="5">
        <v>0</v>
      </c>
      <c r="U25" s="5">
        <f t="shared" si="1"/>
        <v>47</v>
      </c>
      <c r="V25" s="5">
        <v>2</v>
      </c>
    </row>
    <row r="26" spans="1:22" x14ac:dyDescent="0.25">
      <c r="A26" s="6" t="str">
        <f>("109")</f>
        <v>109</v>
      </c>
      <c r="B26" s="7" t="s">
        <v>57</v>
      </c>
      <c r="C26" s="7" t="s">
        <v>62</v>
      </c>
      <c r="D26" s="7" t="s">
        <v>63</v>
      </c>
      <c r="E26" s="8" t="s">
        <v>64</v>
      </c>
      <c r="F26" s="5">
        <v>0</v>
      </c>
      <c r="G26" s="5">
        <v>0</v>
      </c>
      <c r="H26" s="5">
        <v>1</v>
      </c>
      <c r="I26" s="5">
        <v>2</v>
      </c>
      <c r="J26" s="5">
        <v>0</v>
      </c>
      <c r="K26" s="5">
        <v>3</v>
      </c>
      <c r="L26" s="5">
        <v>8</v>
      </c>
      <c r="M26" s="5">
        <v>1</v>
      </c>
      <c r="N26" s="5">
        <v>4</v>
      </c>
      <c r="O26" s="5">
        <v>2</v>
      </c>
      <c r="P26" s="5">
        <v>0</v>
      </c>
      <c r="Q26" s="5">
        <v>3</v>
      </c>
      <c r="R26" s="5">
        <v>11</v>
      </c>
      <c r="S26" s="5">
        <v>13</v>
      </c>
      <c r="T26" s="5">
        <v>0</v>
      </c>
      <c r="U26" s="5">
        <f t="shared" si="1"/>
        <v>48</v>
      </c>
      <c r="V26" s="5">
        <v>3</v>
      </c>
    </row>
    <row r="27" spans="1:22" x14ac:dyDescent="0.25">
      <c r="A27" s="6" t="str">
        <f>("63")</f>
        <v>63</v>
      </c>
      <c r="B27" s="7" t="s">
        <v>57</v>
      </c>
      <c r="C27" s="7" t="s">
        <v>65</v>
      </c>
      <c r="D27" s="7" t="s">
        <v>66</v>
      </c>
      <c r="E27" s="8" t="s">
        <v>37</v>
      </c>
      <c r="F27" s="5">
        <v>0</v>
      </c>
      <c r="G27" s="5">
        <v>1</v>
      </c>
      <c r="H27" s="5">
        <v>2</v>
      </c>
      <c r="I27" s="5">
        <v>3</v>
      </c>
      <c r="J27" s="5">
        <v>0</v>
      </c>
      <c r="K27" s="5">
        <v>1</v>
      </c>
      <c r="L27" s="5">
        <v>5</v>
      </c>
      <c r="M27" s="5">
        <v>5</v>
      </c>
      <c r="N27" s="5">
        <v>8</v>
      </c>
      <c r="O27" s="5">
        <v>0</v>
      </c>
      <c r="P27" s="5">
        <v>2</v>
      </c>
      <c r="Q27" s="5">
        <v>10</v>
      </c>
      <c r="R27" s="5">
        <v>5</v>
      </c>
      <c r="S27" s="5">
        <v>7</v>
      </c>
      <c r="T27" s="5">
        <v>3</v>
      </c>
      <c r="U27" s="5">
        <f t="shared" si="1"/>
        <v>52</v>
      </c>
      <c r="V27" s="5">
        <v>4</v>
      </c>
    </row>
    <row r="28" spans="1:22" x14ac:dyDescent="0.25">
      <c r="A28" s="6" t="str">
        <f>("9")</f>
        <v>9</v>
      </c>
      <c r="B28" s="7" t="s">
        <v>57</v>
      </c>
      <c r="C28" s="7" t="s">
        <v>67</v>
      </c>
      <c r="D28" s="7" t="s">
        <v>68</v>
      </c>
      <c r="E28" s="8" t="s">
        <v>40</v>
      </c>
      <c r="F28" s="5">
        <v>0</v>
      </c>
      <c r="G28" s="5">
        <v>0</v>
      </c>
      <c r="H28" s="5">
        <v>0</v>
      </c>
      <c r="I28" s="5">
        <v>11</v>
      </c>
      <c r="J28" s="5">
        <v>0</v>
      </c>
      <c r="K28" s="5">
        <v>3</v>
      </c>
      <c r="L28" s="5">
        <v>9</v>
      </c>
      <c r="M28" s="5">
        <v>3</v>
      </c>
      <c r="N28" s="5">
        <v>4</v>
      </c>
      <c r="O28" s="5">
        <v>7</v>
      </c>
      <c r="P28" s="5">
        <v>2</v>
      </c>
      <c r="Q28" s="5">
        <v>1</v>
      </c>
      <c r="R28" s="5">
        <v>6</v>
      </c>
      <c r="S28" s="5">
        <v>11</v>
      </c>
      <c r="T28" s="5">
        <v>2</v>
      </c>
      <c r="U28" s="5">
        <f t="shared" si="1"/>
        <v>59</v>
      </c>
      <c r="V28" s="5">
        <v>5</v>
      </c>
    </row>
    <row r="29" spans="1:22" x14ac:dyDescent="0.25">
      <c r="A29" s="6" t="str">
        <f>("110")</f>
        <v>110</v>
      </c>
      <c r="B29" s="7" t="s">
        <v>57</v>
      </c>
      <c r="C29" s="7" t="s">
        <v>69</v>
      </c>
      <c r="D29" s="7" t="s">
        <v>63</v>
      </c>
      <c r="E29" s="8" t="s">
        <v>37</v>
      </c>
      <c r="F29" s="5">
        <v>0</v>
      </c>
      <c r="G29" s="5">
        <v>9</v>
      </c>
      <c r="H29" s="5">
        <v>1</v>
      </c>
      <c r="I29" s="5">
        <v>8</v>
      </c>
      <c r="J29" s="5">
        <v>0</v>
      </c>
      <c r="K29" s="5">
        <v>6</v>
      </c>
      <c r="L29" s="5">
        <v>7</v>
      </c>
      <c r="M29" s="5">
        <v>5</v>
      </c>
      <c r="N29" s="5">
        <v>6</v>
      </c>
      <c r="O29" s="5">
        <v>0</v>
      </c>
      <c r="P29" s="5">
        <v>1</v>
      </c>
      <c r="Q29" s="5">
        <v>4</v>
      </c>
      <c r="R29" s="5">
        <v>7</v>
      </c>
      <c r="S29" s="5">
        <v>9</v>
      </c>
      <c r="T29" s="5">
        <v>1</v>
      </c>
      <c r="U29" s="5">
        <f t="shared" si="1"/>
        <v>64</v>
      </c>
      <c r="V29" s="5">
        <v>6</v>
      </c>
    </row>
    <row r="30" spans="1:22" x14ac:dyDescent="0.25">
      <c r="A30" s="6" t="str">
        <f>("208")</f>
        <v>208</v>
      </c>
      <c r="B30" s="7" t="s">
        <v>57</v>
      </c>
      <c r="C30" s="7" t="s">
        <v>39</v>
      </c>
      <c r="D30" s="7" t="s">
        <v>70</v>
      </c>
      <c r="E30" s="8" t="s">
        <v>40</v>
      </c>
      <c r="F30" s="5">
        <v>0</v>
      </c>
      <c r="G30" s="5">
        <v>1</v>
      </c>
      <c r="H30" s="5">
        <v>2</v>
      </c>
      <c r="I30" s="5">
        <v>4</v>
      </c>
      <c r="J30" s="5">
        <v>0</v>
      </c>
      <c r="K30" s="5">
        <v>5</v>
      </c>
      <c r="L30" s="5">
        <v>10</v>
      </c>
      <c r="M30" s="5">
        <v>11</v>
      </c>
      <c r="N30" s="5">
        <v>11</v>
      </c>
      <c r="O30" s="5">
        <v>1</v>
      </c>
      <c r="P30" s="5">
        <v>1</v>
      </c>
      <c r="Q30" s="5">
        <v>4</v>
      </c>
      <c r="R30" s="5">
        <v>7</v>
      </c>
      <c r="S30" s="5">
        <v>11</v>
      </c>
      <c r="T30" s="5">
        <v>10</v>
      </c>
      <c r="U30" s="5">
        <f t="shared" si="1"/>
        <v>78</v>
      </c>
      <c r="V30" s="5">
        <v>7</v>
      </c>
    </row>
    <row r="31" spans="1:22" x14ac:dyDescent="0.25">
      <c r="A31" s="6" t="str">
        <f>("69")</f>
        <v>69</v>
      </c>
      <c r="B31" s="7" t="s">
        <v>57</v>
      </c>
      <c r="C31" s="7" t="s">
        <v>71</v>
      </c>
      <c r="D31" s="7" t="s">
        <v>72</v>
      </c>
      <c r="E31" s="8" t="s">
        <v>31</v>
      </c>
      <c r="F31" s="5">
        <v>0</v>
      </c>
      <c r="G31" s="5">
        <v>10</v>
      </c>
      <c r="H31" s="5">
        <v>3</v>
      </c>
      <c r="I31" s="5">
        <v>2</v>
      </c>
      <c r="J31" s="5">
        <v>0</v>
      </c>
      <c r="K31" s="5">
        <v>3</v>
      </c>
      <c r="L31" s="5">
        <v>11</v>
      </c>
      <c r="M31" s="5">
        <v>8</v>
      </c>
      <c r="N31" s="5">
        <v>15</v>
      </c>
      <c r="O31" s="5">
        <v>7</v>
      </c>
      <c r="P31" s="5">
        <v>8</v>
      </c>
      <c r="Q31" s="5">
        <v>6</v>
      </c>
      <c r="R31" s="5">
        <v>15</v>
      </c>
      <c r="S31" s="5">
        <v>13</v>
      </c>
      <c r="T31" s="5">
        <v>5</v>
      </c>
      <c r="U31" s="5">
        <f t="shared" si="1"/>
        <v>106</v>
      </c>
      <c r="V31" s="5">
        <v>8</v>
      </c>
    </row>
    <row r="32" spans="1:22" x14ac:dyDescent="0.25">
      <c r="A32" s="6" t="str">
        <f>("170")</f>
        <v>170</v>
      </c>
      <c r="B32" s="7" t="s">
        <v>57</v>
      </c>
      <c r="C32" s="7" t="s">
        <v>73</v>
      </c>
      <c r="D32" s="7" t="s">
        <v>74</v>
      </c>
      <c r="E32" s="8" t="s">
        <v>37</v>
      </c>
      <c r="F32" s="5">
        <v>0</v>
      </c>
      <c r="G32" s="5">
        <v>5</v>
      </c>
      <c r="H32" s="5">
        <v>6</v>
      </c>
      <c r="I32" s="5">
        <v>0</v>
      </c>
      <c r="J32" s="5">
        <v>0</v>
      </c>
      <c r="K32" s="5">
        <v>8</v>
      </c>
      <c r="L32" s="5">
        <v>15</v>
      </c>
      <c r="M32" s="5">
        <v>15</v>
      </c>
      <c r="N32" s="5">
        <v>15</v>
      </c>
      <c r="O32" s="5">
        <v>6</v>
      </c>
      <c r="P32" s="5">
        <v>3</v>
      </c>
      <c r="Q32" s="5">
        <v>10</v>
      </c>
      <c r="R32" s="5">
        <v>15</v>
      </c>
      <c r="S32" s="5">
        <v>13</v>
      </c>
      <c r="T32" s="5">
        <v>10</v>
      </c>
      <c r="U32" s="5">
        <f t="shared" si="1"/>
        <v>121</v>
      </c>
      <c r="V32" s="5">
        <v>9</v>
      </c>
    </row>
    <row r="33" spans="1:22" x14ac:dyDescent="0.25">
      <c r="A33" s="6" t="str">
        <f>("188")</f>
        <v>188</v>
      </c>
      <c r="B33" s="7" t="s">
        <v>57</v>
      </c>
      <c r="C33" s="7" t="s">
        <v>75</v>
      </c>
      <c r="D33" s="7" t="s">
        <v>76</v>
      </c>
      <c r="E33" s="8" t="s">
        <v>64</v>
      </c>
      <c r="F33" s="5" t="s">
        <v>77</v>
      </c>
      <c r="G33" s="5" t="s">
        <v>77</v>
      </c>
      <c r="H33" s="5" t="s">
        <v>77</v>
      </c>
      <c r="I33" s="5" t="s">
        <v>77</v>
      </c>
      <c r="J33" s="5" t="s">
        <v>77</v>
      </c>
      <c r="K33" s="5" t="s">
        <v>77</v>
      </c>
      <c r="L33" s="5" t="s">
        <v>77</v>
      </c>
      <c r="M33" s="5" t="s">
        <v>77</v>
      </c>
      <c r="N33" s="5" t="s">
        <v>77</v>
      </c>
      <c r="O33" s="5" t="s">
        <v>77</v>
      </c>
      <c r="P33" s="5" t="s">
        <v>77</v>
      </c>
      <c r="Q33" s="5" t="s">
        <v>77</v>
      </c>
      <c r="R33" s="5" t="s">
        <v>77</v>
      </c>
      <c r="S33" s="5" t="s">
        <v>77</v>
      </c>
      <c r="T33" s="5" t="s">
        <v>77</v>
      </c>
      <c r="U33" s="5" t="s">
        <v>77</v>
      </c>
      <c r="V33" s="5" t="s">
        <v>77</v>
      </c>
    </row>
    <row r="34" spans="1:22" x14ac:dyDescent="0.25">
      <c r="A34" s="6"/>
      <c r="B34" s="7"/>
      <c r="C34" s="7"/>
      <c r="D34" s="7"/>
      <c r="E34" s="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6" t="str">
        <f>("22")</f>
        <v>22</v>
      </c>
      <c r="B35" s="7" t="s">
        <v>78</v>
      </c>
      <c r="C35" s="7" t="s">
        <v>79</v>
      </c>
      <c r="D35" s="7" t="s">
        <v>80</v>
      </c>
      <c r="E35" s="8" t="s">
        <v>185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10</v>
      </c>
      <c r="N35" s="5">
        <v>1</v>
      </c>
      <c r="O35" s="5">
        <v>0</v>
      </c>
      <c r="P35" s="5">
        <v>0</v>
      </c>
      <c r="Q35" s="5">
        <v>10</v>
      </c>
      <c r="R35" s="5">
        <v>0</v>
      </c>
      <c r="S35" s="5">
        <v>2</v>
      </c>
      <c r="T35" s="5">
        <v>0</v>
      </c>
      <c r="U35" s="5">
        <f>SUM(F35:T35)</f>
        <v>23</v>
      </c>
      <c r="V35" s="5">
        <v>1</v>
      </c>
    </row>
    <row r="36" spans="1:22" x14ac:dyDescent="0.25">
      <c r="A36" s="6" t="str">
        <f>("30")</f>
        <v>30</v>
      </c>
      <c r="B36" s="7" t="s">
        <v>78</v>
      </c>
      <c r="C36" s="7" t="s">
        <v>81</v>
      </c>
      <c r="D36" s="7" t="s">
        <v>46</v>
      </c>
      <c r="E36" s="8" t="s">
        <v>40</v>
      </c>
      <c r="F36" s="5">
        <v>0</v>
      </c>
      <c r="G36" s="5">
        <v>0</v>
      </c>
      <c r="H36" s="5">
        <v>1</v>
      </c>
      <c r="I36" s="5">
        <v>3</v>
      </c>
      <c r="J36" s="5">
        <v>0</v>
      </c>
      <c r="K36" s="5">
        <v>0</v>
      </c>
      <c r="L36" s="5">
        <v>8</v>
      </c>
      <c r="M36" s="5">
        <v>15</v>
      </c>
      <c r="N36" s="5">
        <v>11</v>
      </c>
      <c r="O36" s="5">
        <v>0</v>
      </c>
      <c r="P36" s="5">
        <v>6</v>
      </c>
      <c r="Q36" s="5">
        <v>1</v>
      </c>
      <c r="R36" s="5">
        <v>6</v>
      </c>
      <c r="S36" s="5">
        <v>11</v>
      </c>
      <c r="T36" s="5">
        <v>9</v>
      </c>
      <c r="U36" s="5">
        <f>SUM(F36:T36)</f>
        <v>71</v>
      </c>
      <c r="V36" s="5">
        <v>2</v>
      </c>
    </row>
    <row r="37" spans="1:22" x14ac:dyDescent="0.25">
      <c r="A37" s="6">
        <v>269</v>
      </c>
      <c r="B37" s="7" t="s">
        <v>78</v>
      </c>
      <c r="C37" s="7" t="s">
        <v>82</v>
      </c>
      <c r="D37" s="7" t="s">
        <v>83</v>
      </c>
      <c r="E37" s="8" t="s">
        <v>40</v>
      </c>
      <c r="F37" s="5">
        <v>0</v>
      </c>
      <c r="G37" s="5">
        <v>9</v>
      </c>
      <c r="H37" s="5">
        <v>1</v>
      </c>
      <c r="I37" s="5">
        <v>2</v>
      </c>
      <c r="J37" s="5">
        <v>0</v>
      </c>
      <c r="K37" s="5">
        <v>4</v>
      </c>
      <c r="L37" s="5">
        <v>2</v>
      </c>
      <c r="M37" s="5">
        <v>8</v>
      </c>
      <c r="N37" s="5">
        <v>15</v>
      </c>
      <c r="O37" s="5">
        <v>0</v>
      </c>
      <c r="P37" s="5">
        <v>8</v>
      </c>
      <c r="Q37" s="5">
        <v>15</v>
      </c>
      <c r="R37" s="5">
        <v>9</v>
      </c>
      <c r="S37" s="5">
        <v>11</v>
      </c>
      <c r="T37" s="5">
        <v>4</v>
      </c>
      <c r="U37" s="5">
        <f>SUM(F37:T37)</f>
        <v>88</v>
      </c>
      <c r="V37" s="5">
        <v>3</v>
      </c>
    </row>
    <row r="38" spans="1:22" x14ac:dyDescent="0.25">
      <c r="A38" s="6" t="str">
        <f>("146")</f>
        <v>146</v>
      </c>
      <c r="B38" s="7" t="s">
        <v>78</v>
      </c>
      <c r="C38" s="7" t="s">
        <v>67</v>
      </c>
      <c r="D38" s="7" t="s">
        <v>84</v>
      </c>
      <c r="E38" s="8" t="s">
        <v>85</v>
      </c>
      <c r="F38" s="5">
        <v>0</v>
      </c>
      <c r="G38" s="5">
        <v>9</v>
      </c>
      <c r="H38" s="5">
        <v>1</v>
      </c>
      <c r="I38" s="5">
        <v>1</v>
      </c>
      <c r="J38" s="5">
        <v>0</v>
      </c>
      <c r="K38" s="5">
        <v>1</v>
      </c>
      <c r="L38" s="5">
        <v>6</v>
      </c>
      <c r="M38" s="5">
        <v>11</v>
      </c>
      <c r="N38" s="5">
        <v>11</v>
      </c>
      <c r="O38" s="5">
        <v>2</v>
      </c>
      <c r="P38" s="5">
        <v>3</v>
      </c>
      <c r="Q38" s="5">
        <v>9</v>
      </c>
      <c r="R38" s="5">
        <v>15</v>
      </c>
      <c r="S38" s="5">
        <v>11</v>
      </c>
      <c r="T38" s="5">
        <v>9</v>
      </c>
      <c r="U38" s="5">
        <f>SUM(F38:T38)</f>
        <v>89</v>
      </c>
      <c r="V38" s="5">
        <v>4</v>
      </c>
    </row>
    <row r="39" spans="1:22" x14ac:dyDescent="0.25">
      <c r="A39" s="6" t="str">
        <f>("175")</f>
        <v>175</v>
      </c>
      <c r="B39" s="7" t="s">
        <v>78</v>
      </c>
      <c r="C39" s="7" t="s">
        <v>86</v>
      </c>
      <c r="D39" s="7" t="s">
        <v>87</v>
      </c>
      <c r="E39" s="8" t="s">
        <v>40</v>
      </c>
      <c r="F39" s="5">
        <v>0</v>
      </c>
      <c r="G39" s="5">
        <v>3</v>
      </c>
      <c r="H39" s="5">
        <v>9</v>
      </c>
      <c r="I39" s="5">
        <v>5</v>
      </c>
      <c r="J39" s="5">
        <v>0</v>
      </c>
      <c r="K39" s="5">
        <v>4</v>
      </c>
      <c r="L39" s="5">
        <v>11</v>
      </c>
      <c r="M39" s="5">
        <v>12</v>
      </c>
      <c r="N39" s="5">
        <v>8</v>
      </c>
      <c r="O39" s="5">
        <v>1</v>
      </c>
      <c r="P39" s="5">
        <v>10</v>
      </c>
      <c r="Q39" s="5">
        <v>15</v>
      </c>
      <c r="R39" s="5">
        <v>9</v>
      </c>
      <c r="S39" s="5">
        <v>11</v>
      </c>
      <c r="T39" s="5">
        <v>4</v>
      </c>
      <c r="U39" s="5">
        <f>SUM(F39:T39)</f>
        <v>102</v>
      </c>
      <c r="V39" s="5">
        <v>5</v>
      </c>
    </row>
    <row r="40" spans="1:22" x14ac:dyDescent="0.25">
      <c r="A40" s="6"/>
      <c r="B40" s="7"/>
      <c r="C40" s="7"/>
      <c r="D40" s="7"/>
      <c r="E40" s="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6" t="str">
        <f>("190")</f>
        <v>190</v>
      </c>
      <c r="B41" s="7" t="s">
        <v>88</v>
      </c>
      <c r="C41" s="7" t="s">
        <v>89</v>
      </c>
      <c r="D41" s="7" t="s">
        <v>90</v>
      </c>
      <c r="E41" s="8" t="s">
        <v>40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3</v>
      </c>
      <c r="M41" s="5">
        <v>0</v>
      </c>
      <c r="N41" s="5">
        <v>1</v>
      </c>
      <c r="O41" s="5">
        <v>1</v>
      </c>
      <c r="P41" s="5">
        <v>0</v>
      </c>
      <c r="Q41" s="5">
        <v>3</v>
      </c>
      <c r="R41" s="5">
        <v>1</v>
      </c>
      <c r="S41" s="5">
        <v>4</v>
      </c>
      <c r="T41" s="5">
        <v>0</v>
      </c>
      <c r="U41" s="5">
        <f>SUM(F41:T41)</f>
        <v>13</v>
      </c>
      <c r="V41" s="5">
        <v>1</v>
      </c>
    </row>
    <row r="42" spans="1:22" x14ac:dyDescent="0.25">
      <c r="A42" s="6" t="str">
        <f>("218")</f>
        <v>218</v>
      </c>
      <c r="B42" s="7" t="s">
        <v>88</v>
      </c>
      <c r="C42" s="7" t="s">
        <v>91</v>
      </c>
      <c r="D42" s="7" t="s">
        <v>92</v>
      </c>
      <c r="E42" s="8" t="s">
        <v>85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6</v>
      </c>
      <c r="M42" s="5">
        <v>0</v>
      </c>
      <c r="N42" s="5">
        <v>3</v>
      </c>
      <c r="O42" s="5">
        <v>0</v>
      </c>
      <c r="P42" s="5">
        <v>0</v>
      </c>
      <c r="Q42" s="5">
        <v>1</v>
      </c>
      <c r="R42" s="5">
        <v>0</v>
      </c>
      <c r="S42" s="5">
        <v>10</v>
      </c>
      <c r="T42" s="5">
        <v>0</v>
      </c>
      <c r="U42" s="5">
        <f>SUM(F42:T42)</f>
        <v>20</v>
      </c>
      <c r="V42" s="5">
        <v>2</v>
      </c>
    </row>
    <row r="43" spans="1:22" x14ac:dyDescent="0.25">
      <c r="A43" s="6" t="str">
        <f>("72")</f>
        <v>72</v>
      </c>
      <c r="B43" s="7" t="s">
        <v>88</v>
      </c>
      <c r="C43" s="7" t="s">
        <v>93</v>
      </c>
      <c r="D43" s="7" t="s">
        <v>94</v>
      </c>
      <c r="E43" s="8" t="s">
        <v>40</v>
      </c>
      <c r="F43" s="5">
        <v>0</v>
      </c>
      <c r="G43" s="5">
        <v>0</v>
      </c>
      <c r="H43" s="5">
        <v>0</v>
      </c>
      <c r="I43" s="5">
        <v>3</v>
      </c>
      <c r="J43" s="5">
        <v>0</v>
      </c>
      <c r="K43" s="5">
        <v>5</v>
      </c>
      <c r="L43" s="5">
        <v>2</v>
      </c>
      <c r="M43" s="5">
        <v>4</v>
      </c>
      <c r="N43" s="5">
        <v>11</v>
      </c>
      <c r="O43" s="5">
        <v>1</v>
      </c>
      <c r="P43" s="5">
        <v>0</v>
      </c>
      <c r="Q43" s="5">
        <v>6</v>
      </c>
      <c r="R43" s="5">
        <v>15</v>
      </c>
      <c r="S43" s="5">
        <v>0</v>
      </c>
      <c r="T43" s="5">
        <v>5</v>
      </c>
      <c r="U43" s="5">
        <f>SUM(F43:T43)</f>
        <v>52</v>
      </c>
      <c r="V43" s="5">
        <v>3</v>
      </c>
    </row>
    <row r="44" spans="1:22" x14ac:dyDescent="0.25">
      <c r="A44" s="6" t="str">
        <f>("261")</f>
        <v>261</v>
      </c>
      <c r="B44" s="7" t="s">
        <v>88</v>
      </c>
      <c r="C44" s="7" t="s">
        <v>82</v>
      </c>
      <c r="D44" s="7" t="s">
        <v>95</v>
      </c>
      <c r="E44" s="8" t="s">
        <v>40</v>
      </c>
      <c r="F44" s="5" t="s">
        <v>53</v>
      </c>
      <c r="G44" s="5" t="s">
        <v>53</v>
      </c>
      <c r="H44" s="5" t="s">
        <v>53</v>
      </c>
      <c r="I44" s="5" t="s">
        <v>53</v>
      </c>
      <c r="J44" s="5" t="s">
        <v>53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53</v>
      </c>
      <c r="P44" s="5" t="s">
        <v>53</v>
      </c>
      <c r="Q44" s="5" t="s">
        <v>53</v>
      </c>
      <c r="R44" s="5" t="s">
        <v>53</v>
      </c>
      <c r="S44" s="5" t="s">
        <v>53</v>
      </c>
      <c r="T44" s="5" t="s">
        <v>53</v>
      </c>
      <c r="U44" s="5" t="s">
        <v>53</v>
      </c>
      <c r="V44" s="5" t="s">
        <v>53</v>
      </c>
    </row>
    <row r="45" spans="1:22" x14ac:dyDescent="0.25">
      <c r="A45" s="6"/>
      <c r="B45" s="7"/>
      <c r="C45" s="7"/>
      <c r="D45" s="7"/>
      <c r="E45" s="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6" t="str">
        <f>("708")</f>
        <v>708</v>
      </c>
      <c r="B46" s="7" t="s">
        <v>96</v>
      </c>
      <c r="C46" s="7" t="s">
        <v>97</v>
      </c>
      <c r="D46" s="7" t="s">
        <v>98</v>
      </c>
      <c r="E46" s="8" t="s">
        <v>99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1</v>
      </c>
      <c r="S46" s="5">
        <v>0</v>
      </c>
      <c r="T46" s="5">
        <v>0</v>
      </c>
      <c r="U46" s="5">
        <f t="shared" ref="U46:U61" si="2">SUM(F46:T46)</f>
        <v>2</v>
      </c>
      <c r="V46" s="5">
        <v>1</v>
      </c>
    </row>
    <row r="47" spans="1:22" x14ac:dyDescent="0.25">
      <c r="A47" s="6" t="str">
        <f>("6")</f>
        <v>6</v>
      </c>
      <c r="B47" s="7" t="s">
        <v>96</v>
      </c>
      <c r="C47" s="7" t="s">
        <v>100</v>
      </c>
      <c r="D47" s="7" t="s">
        <v>101</v>
      </c>
      <c r="E47" s="8" t="s">
        <v>37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3</v>
      </c>
      <c r="T47" s="5">
        <v>0</v>
      </c>
      <c r="U47" s="5">
        <f t="shared" si="2"/>
        <v>6</v>
      </c>
      <c r="V47" s="5">
        <v>2</v>
      </c>
    </row>
    <row r="48" spans="1:22" x14ac:dyDescent="0.25">
      <c r="A48" s="6" t="str">
        <f>("43")</f>
        <v>43</v>
      </c>
      <c r="B48" s="7" t="s">
        <v>96</v>
      </c>
      <c r="C48" s="7" t="s">
        <v>102</v>
      </c>
      <c r="D48" s="7" t="s">
        <v>103</v>
      </c>
      <c r="E48" s="8" t="s">
        <v>104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6</v>
      </c>
      <c r="S48" s="5">
        <v>1</v>
      </c>
      <c r="T48" s="5">
        <v>0</v>
      </c>
      <c r="U48" s="5">
        <f t="shared" si="2"/>
        <v>7</v>
      </c>
      <c r="V48" s="5">
        <v>3</v>
      </c>
    </row>
    <row r="49" spans="1:22" x14ac:dyDescent="0.25">
      <c r="A49" s="6" t="str">
        <f>("10")</f>
        <v>10</v>
      </c>
      <c r="B49" s="7" t="s">
        <v>96</v>
      </c>
      <c r="C49" s="7" t="s">
        <v>105</v>
      </c>
      <c r="D49" s="7" t="s">
        <v>106</v>
      </c>
      <c r="E49" s="8" t="s">
        <v>107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5</v>
      </c>
      <c r="N49" s="5">
        <v>0</v>
      </c>
      <c r="O49" s="5">
        <v>0</v>
      </c>
      <c r="P49" s="5">
        <v>0</v>
      </c>
      <c r="Q49" s="5">
        <v>2</v>
      </c>
      <c r="R49" s="5">
        <v>0</v>
      </c>
      <c r="S49" s="5">
        <v>0</v>
      </c>
      <c r="T49" s="5">
        <v>1</v>
      </c>
      <c r="U49" s="5">
        <f t="shared" si="2"/>
        <v>8</v>
      </c>
      <c r="V49" s="5">
        <v>4</v>
      </c>
    </row>
    <row r="50" spans="1:22" x14ac:dyDescent="0.25">
      <c r="A50" s="6" t="str">
        <f>("49")</f>
        <v>49</v>
      </c>
      <c r="B50" s="7" t="s">
        <v>96</v>
      </c>
      <c r="C50" s="7" t="s">
        <v>69</v>
      </c>
      <c r="D50" s="7" t="s">
        <v>108</v>
      </c>
      <c r="E50" s="8" t="s">
        <v>31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5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5">
        <v>2</v>
      </c>
      <c r="S50" s="5">
        <v>0</v>
      </c>
      <c r="T50" s="5">
        <v>0</v>
      </c>
      <c r="U50" s="5">
        <f t="shared" si="2"/>
        <v>8</v>
      </c>
      <c r="V50" s="5">
        <v>4</v>
      </c>
    </row>
    <row r="51" spans="1:22" x14ac:dyDescent="0.25">
      <c r="A51" s="6" t="str">
        <f>("25")</f>
        <v>25</v>
      </c>
      <c r="B51" s="7" t="s">
        <v>96</v>
      </c>
      <c r="C51" s="7" t="s">
        <v>109</v>
      </c>
      <c r="D51" s="7" t="s">
        <v>110</v>
      </c>
      <c r="E51" s="8" t="s">
        <v>104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1</v>
      </c>
      <c r="N51" s="5">
        <v>2</v>
      </c>
      <c r="O51" s="5">
        <v>5</v>
      </c>
      <c r="P51" s="5">
        <v>2</v>
      </c>
      <c r="Q51" s="5">
        <v>0</v>
      </c>
      <c r="R51" s="5">
        <v>0</v>
      </c>
      <c r="S51" s="5">
        <v>0</v>
      </c>
      <c r="T51" s="5">
        <v>0</v>
      </c>
      <c r="U51" s="5">
        <f t="shared" si="2"/>
        <v>11</v>
      </c>
      <c r="V51" s="5">
        <v>6</v>
      </c>
    </row>
    <row r="52" spans="1:22" x14ac:dyDescent="0.25">
      <c r="A52" s="6" t="str">
        <f>("233")</f>
        <v>233</v>
      </c>
      <c r="B52" s="7" t="s">
        <v>96</v>
      </c>
      <c r="C52" s="7" t="s">
        <v>111</v>
      </c>
      <c r="D52" s="7" t="s">
        <v>112</v>
      </c>
      <c r="E52" s="8" t="s">
        <v>104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6</v>
      </c>
      <c r="N52" s="5">
        <v>0</v>
      </c>
      <c r="O52" s="5">
        <v>5</v>
      </c>
      <c r="P52" s="5">
        <v>0</v>
      </c>
      <c r="Q52" s="5">
        <v>0</v>
      </c>
      <c r="R52" s="5">
        <v>3</v>
      </c>
      <c r="S52" s="5">
        <v>0</v>
      </c>
      <c r="T52" s="5">
        <v>0</v>
      </c>
      <c r="U52" s="5">
        <f t="shared" si="2"/>
        <v>14</v>
      </c>
      <c r="V52" s="5">
        <v>7</v>
      </c>
    </row>
    <row r="53" spans="1:22" x14ac:dyDescent="0.25">
      <c r="A53" s="6" t="str">
        <f>("92")</f>
        <v>92</v>
      </c>
      <c r="B53" s="7" t="s">
        <v>96</v>
      </c>
      <c r="C53" s="7" t="s">
        <v>113</v>
      </c>
      <c r="D53" s="7" t="s">
        <v>114</v>
      </c>
      <c r="E53" s="8" t="s">
        <v>104</v>
      </c>
      <c r="F53" s="5">
        <v>0</v>
      </c>
      <c r="G53" s="5">
        <v>2</v>
      </c>
      <c r="H53" s="5">
        <v>5</v>
      </c>
      <c r="I53" s="5">
        <v>0</v>
      </c>
      <c r="J53" s="5">
        <v>0</v>
      </c>
      <c r="K53" s="5">
        <v>0</v>
      </c>
      <c r="L53" s="5">
        <v>0</v>
      </c>
      <c r="M53" s="5">
        <v>5</v>
      </c>
      <c r="N53" s="5">
        <v>1</v>
      </c>
      <c r="O53" s="5">
        <v>1</v>
      </c>
      <c r="P53" s="5">
        <v>1</v>
      </c>
      <c r="Q53" s="5">
        <v>0</v>
      </c>
      <c r="R53" s="5">
        <v>0</v>
      </c>
      <c r="S53" s="5">
        <v>4</v>
      </c>
      <c r="T53" s="5">
        <v>1</v>
      </c>
      <c r="U53" s="5">
        <f t="shared" si="2"/>
        <v>20</v>
      </c>
      <c r="V53" s="5">
        <v>8</v>
      </c>
    </row>
    <row r="54" spans="1:22" x14ac:dyDescent="0.25">
      <c r="A54" s="6" t="str">
        <f>("32")</f>
        <v>32</v>
      </c>
      <c r="B54" s="7" t="s">
        <v>96</v>
      </c>
      <c r="C54" s="7" t="s">
        <v>47</v>
      </c>
      <c r="D54" s="7" t="s">
        <v>115</v>
      </c>
      <c r="E54" s="8" t="s">
        <v>40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6</v>
      </c>
      <c r="N54" s="5">
        <v>0</v>
      </c>
      <c r="O54" s="5">
        <v>3</v>
      </c>
      <c r="P54" s="5">
        <v>1</v>
      </c>
      <c r="Q54" s="5">
        <v>1</v>
      </c>
      <c r="R54" s="5">
        <v>12</v>
      </c>
      <c r="S54" s="5">
        <v>3</v>
      </c>
      <c r="T54" s="5">
        <v>0</v>
      </c>
      <c r="U54" s="5">
        <f t="shared" si="2"/>
        <v>26</v>
      </c>
      <c r="V54" s="5">
        <v>9</v>
      </c>
    </row>
    <row r="55" spans="1:22" x14ac:dyDescent="0.25">
      <c r="A55" s="6" t="str">
        <f>("168")</f>
        <v>168</v>
      </c>
      <c r="B55" s="7" t="s">
        <v>96</v>
      </c>
      <c r="C55" s="7" t="s">
        <v>116</v>
      </c>
      <c r="D55" s="7" t="s">
        <v>117</v>
      </c>
      <c r="E55" s="8" t="s">
        <v>64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2</v>
      </c>
      <c r="L55" s="5">
        <v>0</v>
      </c>
      <c r="M55" s="5">
        <v>2</v>
      </c>
      <c r="N55" s="5">
        <v>3</v>
      </c>
      <c r="O55" s="5">
        <v>5</v>
      </c>
      <c r="P55" s="5">
        <v>0</v>
      </c>
      <c r="Q55" s="5">
        <v>6</v>
      </c>
      <c r="R55" s="5">
        <v>8</v>
      </c>
      <c r="S55" s="5" t="s">
        <v>3</v>
      </c>
      <c r="T55" s="5">
        <v>0</v>
      </c>
      <c r="U55" s="5">
        <f t="shared" si="2"/>
        <v>27</v>
      </c>
      <c r="V55" s="5">
        <v>10</v>
      </c>
    </row>
    <row r="56" spans="1:22" x14ac:dyDescent="0.25">
      <c r="A56" s="6" t="str">
        <f>("126")</f>
        <v>126</v>
      </c>
      <c r="B56" s="7" t="s">
        <v>96</v>
      </c>
      <c r="C56" s="7" t="s">
        <v>118</v>
      </c>
      <c r="D56" s="7" t="s">
        <v>119</v>
      </c>
      <c r="E56" s="8" t="s">
        <v>120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5</v>
      </c>
      <c r="L56" s="5">
        <v>0</v>
      </c>
      <c r="M56" s="5">
        <v>7</v>
      </c>
      <c r="N56" s="5">
        <v>0</v>
      </c>
      <c r="O56" s="5">
        <v>1</v>
      </c>
      <c r="P56" s="5">
        <v>0</v>
      </c>
      <c r="Q56" s="5">
        <v>0</v>
      </c>
      <c r="R56" s="5">
        <v>15</v>
      </c>
      <c r="S56" s="5">
        <v>0</v>
      </c>
      <c r="T56" s="5">
        <v>0</v>
      </c>
      <c r="U56" s="5">
        <f t="shared" si="2"/>
        <v>28</v>
      </c>
      <c r="V56" s="5">
        <v>11</v>
      </c>
    </row>
    <row r="57" spans="1:22" x14ac:dyDescent="0.25">
      <c r="A57" s="6" t="str">
        <f>("911")</f>
        <v>911</v>
      </c>
      <c r="B57" s="7" t="s">
        <v>96</v>
      </c>
      <c r="C57" s="7" t="s">
        <v>121</v>
      </c>
      <c r="D57" s="7" t="s">
        <v>122</v>
      </c>
      <c r="E57" s="8" t="s">
        <v>104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5</v>
      </c>
      <c r="M57" s="5">
        <v>8</v>
      </c>
      <c r="N57" s="5">
        <v>0</v>
      </c>
      <c r="O57" s="5">
        <v>3</v>
      </c>
      <c r="P57" s="5">
        <v>1</v>
      </c>
      <c r="Q57" s="5">
        <v>1</v>
      </c>
      <c r="R57" s="5">
        <v>15</v>
      </c>
      <c r="S57" s="5">
        <v>1</v>
      </c>
      <c r="T57" s="5">
        <v>5</v>
      </c>
      <c r="U57" s="5">
        <f t="shared" si="2"/>
        <v>39</v>
      </c>
      <c r="V57" s="5">
        <v>12</v>
      </c>
    </row>
    <row r="58" spans="1:22" x14ac:dyDescent="0.25">
      <c r="A58" s="6">
        <v>270</v>
      </c>
      <c r="B58" s="7" t="s">
        <v>96</v>
      </c>
      <c r="C58" s="7" t="s">
        <v>123</v>
      </c>
      <c r="D58" s="7" t="s">
        <v>124</v>
      </c>
      <c r="E58" s="8" t="s">
        <v>125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10</v>
      </c>
      <c r="O58" s="5">
        <v>5</v>
      </c>
      <c r="P58" s="5">
        <v>10</v>
      </c>
      <c r="Q58" s="5">
        <v>5</v>
      </c>
      <c r="R58" s="5">
        <v>6</v>
      </c>
      <c r="S58" s="5">
        <v>5</v>
      </c>
      <c r="T58" s="5">
        <v>0</v>
      </c>
      <c r="U58" s="5">
        <f t="shared" si="2"/>
        <v>41</v>
      </c>
      <c r="V58" s="5">
        <v>13</v>
      </c>
    </row>
    <row r="59" spans="1:22" x14ac:dyDescent="0.25">
      <c r="A59" s="6" t="str">
        <f>("132")</f>
        <v>132</v>
      </c>
      <c r="B59" s="7" t="s">
        <v>96</v>
      </c>
      <c r="C59" s="7" t="s">
        <v>126</v>
      </c>
      <c r="D59" s="7" t="s">
        <v>127</v>
      </c>
      <c r="E59" s="8" t="s">
        <v>40</v>
      </c>
      <c r="F59" s="5">
        <v>1</v>
      </c>
      <c r="G59" s="5">
        <v>0</v>
      </c>
      <c r="H59" s="5">
        <v>1</v>
      </c>
      <c r="I59" s="5">
        <v>1</v>
      </c>
      <c r="J59" s="5">
        <v>0</v>
      </c>
      <c r="K59" s="5">
        <v>2</v>
      </c>
      <c r="L59" s="5">
        <v>2</v>
      </c>
      <c r="M59" s="5">
        <v>5</v>
      </c>
      <c r="N59" s="5">
        <v>3</v>
      </c>
      <c r="O59" s="5">
        <v>1</v>
      </c>
      <c r="P59" s="5">
        <v>1</v>
      </c>
      <c r="Q59" s="5">
        <v>10</v>
      </c>
      <c r="R59" s="5">
        <v>8</v>
      </c>
      <c r="S59" s="5">
        <v>6</v>
      </c>
      <c r="T59" s="5">
        <v>1</v>
      </c>
      <c r="U59" s="5">
        <f t="shared" si="2"/>
        <v>42</v>
      </c>
      <c r="V59" s="5">
        <v>14</v>
      </c>
    </row>
    <row r="60" spans="1:22" x14ac:dyDescent="0.25">
      <c r="A60" s="6" t="str">
        <f>("61")</f>
        <v>61</v>
      </c>
      <c r="B60" s="7" t="s">
        <v>96</v>
      </c>
      <c r="C60" s="7" t="s">
        <v>128</v>
      </c>
      <c r="D60" s="7" t="s">
        <v>129</v>
      </c>
      <c r="E60" s="8" t="s">
        <v>40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10</v>
      </c>
      <c r="M60" s="5">
        <v>13</v>
      </c>
      <c r="N60" s="5">
        <v>7</v>
      </c>
      <c r="O60" s="5">
        <v>8</v>
      </c>
      <c r="P60" s="5">
        <v>2</v>
      </c>
      <c r="Q60" s="5">
        <v>9</v>
      </c>
      <c r="R60" s="5">
        <v>5</v>
      </c>
      <c r="S60" s="5">
        <v>9</v>
      </c>
      <c r="T60" s="5">
        <v>0</v>
      </c>
      <c r="U60" s="5">
        <f t="shared" si="2"/>
        <v>64</v>
      </c>
      <c r="V60" s="5">
        <v>15</v>
      </c>
    </row>
    <row r="61" spans="1:22" x14ac:dyDescent="0.25">
      <c r="A61" s="6" t="str">
        <f>("78")</f>
        <v>78</v>
      </c>
      <c r="B61" s="7" t="s">
        <v>96</v>
      </c>
      <c r="C61" s="7" t="s">
        <v>130</v>
      </c>
      <c r="D61" s="7" t="s">
        <v>131</v>
      </c>
      <c r="E61" s="8" t="s">
        <v>37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2</v>
      </c>
      <c r="N61" s="5">
        <v>15</v>
      </c>
      <c r="O61" s="5">
        <v>0</v>
      </c>
      <c r="P61" s="5">
        <v>2</v>
      </c>
      <c r="Q61" s="5">
        <v>15</v>
      </c>
      <c r="R61" s="5">
        <v>15</v>
      </c>
      <c r="S61" s="5">
        <v>15</v>
      </c>
      <c r="T61" s="5">
        <v>0</v>
      </c>
      <c r="U61" s="5">
        <f t="shared" si="2"/>
        <v>64</v>
      </c>
      <c r="V61" s="5">
        <v>16</v>
      </c>
    </row>
    <row r="62" spans="1:22" x14ac:dyDescent="0.25">
      <c r="A62" s="6" t="str">
        <f>("234")</f>
        <v>234</v>
      </c>
      <c r="B62" s="7" t="s">
        <v>96</v>
      </c>
      <c r="C62" s="7" t="s">
        <v>132</v>
      </c>
      <c r="D62" s="7" t="s">
        <v>133</v>
      </c>
      <c r="E62" s="8" t="s">
        <v>40</v>
      </c>
      <c r="F62" s="5" t="s">
        <v>53</v>
      </c>
      <c r="G62" s="5" t="s">
        <v>53</v>
      </c>
      <c r="H62" s="5" t="s">
        <v>53</v>
      </c>
      <c r="I62" s="5" t="s">
        <v>53</v>
      </c>
      <c r="J62" s="5" t="s">
        <v>53</v>
      </c>
      <c r="K62" s="5" t="s">
        <v>53</v>
      </c>
      <c r="L62" s="5" t="s">
        <v>53</v>
      </c>
      <c r="M62" s="5" t="s">
        <v>53</v>
      </c>
      <c r="N62" s="5" t="s">
        <v>53</v>
      </c>
      <c r="O62" s="5" t="s">
        <v>53</v>
      </c>
      <c r="P62" s="5" t="s">
        <v>53</v>
      </c>
      <c r="Q62" s="5" t="s">
        <v>53</v>
      </c>
      <c r="R62" s="5" t="s">
        <v>53</v>
      </c>
      <c r="S62" s="5" t="s">
        <v>53</v>
      </c>
      <c r="T62" s="5" t="s">
        <v>53</v>
      </c>
      <c r="U62" s="5" t="s">
        <v>53</v>
      </c>
      <c r="V62" s="5" t="s">
        <v>53</v>
      </c>
    </row>
    <row r="63" spans="1:22" x14ac:dyDescent="0.25">
      <c r="A63" s="6"/>
      <c r="B63" s="7"/>
      <c r="C63" s="7"/>
      <c r="D63" s="7"/>
      <c r="E63" s="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5">
      <c r="A64" s="6" t="str">
        <f>("50")</f>
        <v>50</v>
      </c>
      <c r="B64" s="7" t="s">
        <v>134</v>
      </c>
      <c r="C64" s="7" t="s">
        <v>135</v>
      </c>
      <c r="D64" s="7" t="s">
        <v>30</v>
      </c>
      <c r="E64" s="8" t="s">
        <v>37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0</v>
      </c>
      <c r="M64" s="5">
        <v>6</v>
      </c>
      <c r="N64" s="5">
        <v>0</v>
      </c>
      <c r="O64" s="5">
        <v>1</v>
      </c>
      <c r="P64" s="5">
        <v>0</v>
      </c>
      <c r="Q64" s="5">
        <v>0</v>
      </c>
      <c r="R64" s="5">
        <v>15</v>
      </c>
      <c r="S64" s="5">
        <v>8</v>
      </c>
      <c r="T64" s="5">
        <v>0</v>
      </c>
      <c r="U64" s="5">
        <f>SUM(F64:T64)</f>
        <v>31</v>
      </c>
      <c r="V64" s="5">
        <v>1</v>
      </c>
    </row>
    <row r="65" spans="1:23" x14ac:dyDescent="0.25">
      <c r="A65" s="6" t="str">
        <f>("523")</f>
        <v>523</v>
      </c>
      <c r="B65" s="7" t="s">
        <v>134</v>
      </c>
      <c r="C65" s="7" t="s">
        <v>136</v>
      </c>
      <c r="D65" s="7" t="s">
        <v>137</v>
      </c>
      <c r="E65" s="8" t="s">
        <v>104</v>
      </c>
      <c r="F65" s="5">
        <v>0</v>
      </c>
      <c r="G65" s="5">
        <v>0</v>
      </c>
      <c r="H65" s="5">
        <v>0</v>
      </c>
      <c r="I65" s="5">
        <v>3</v>
      </c>
      <c r="J65" s="5">
        <v>0</v>
      </c>
      <c r="K65" s="5">
        <v>2</v>
      </c>
      <c r="L65" s="5">
        <v>8</v>
      </c>
      <c r="M65" s="5">
        <v>6</v>
      </c>
      <c r="N65" s="5">
        <v>2</v>
      </c>
      <c r="O65" s="5">
        <v>2</v>
      </c>
      <c r="P65" s="5">
        <v>0</v>
      </c>
      <c r="Q65" s="5">
        <v>3</v>
      </c>
      <c r="R65" s="5">
        <v>12</v>
      </c>
      <c r="S65" s="5">
        <v>12</v>
      </c>
      <c r="T65" s="5">
        <v>1</v>
      </c>
      <c r="U65" s="5">
        <f>SUM(F65:T65)</f>
        <v>51</v>
      </c>
      <c r="V65" s="5">
        <v>2</v>
      </c>
    </row>
    <row r="66" spans="1:23" x14ac:dyDescent="0.25">
      <c r="A66" s="6"/>
      <c r="B66" s="7"/>
      <c r="C66" s="7"/>
      <c r="D66" s="7"/>
      <c r="E66" s="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3" x14ac:dyDescent="0.25">
      <c r="A67" s="6" t="str">
        <f>("155")</f>
        <v>155</v>
      </c>
      <c r="B67" s="7" t="s">
        <v>138</v>
      </c>
      <c r="C67" s="7" t="s">
        <v>139</v>
      </c>
      <c r="D67" s="7" t="s">
        <v>140</v>
      </c>
      <c r="E67" s="8" t="s">
        <v>141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8</v>
      </c>
      <c r="M67" s="5">
        <v>5</v>
      </c>
      <c r="N67" s="5">
        <v>5</v>
      </c>
      <c r="O67" s="5">
        <v>0</v>
      </c>
      <c r="P67" s="5">
        <v>0</v>
      </c>
      <c r="Q67" s="5">
        <v>4</v>
      </c>
      <c r="R67" s="5">
        <v>10</v>
      </c>
      <c r="S67" s="5">
        <v>7</v>
      </c>
      <c r="T67" s="5">
        <v>1</v>
      </c>
      <c r="U67" s="5">
        <f>SUM(F67:T67)</f>
        <v>40</v>
      </c>
      <c r="V67" s="5">
        <v>1</v>
      </c>
    </row>
    <row r="68" spans="1:23" x14ac:dyDescent="0.25">
      <c r="A68" s="6" t="str">
        <f>("2")</f>
        <v>2</v>
      </c>
      <c r="B68" s="7" t="s">
        <v>138</v>
      </c>
      <c r="C68" s="7" t="s">
        <v>113</v>
      </c>
      <c r="D68" s="7" t="s">
        <v>142</v>
      </c>
      <c r="E68" s="8" t="s">
        <v>143</v>
      </c>
      <c r="F68" s="5">
        <v>0</v>
      </c>
      <c r="G68" s="5">
        <v>5</v>
      </c>
      <c r="H68" s="5">
        <v>0</v>
      </c>
      <c r="I68" s="5">
        <v>1</v>
      </c>
      <c r="J68" s="5">
        <v>0</v>
      </c>
      <c r="K68" s="5">
        <v>2</v>
      </c>
      <c r="L68" s="5">
        <v>15</v>
      </c>
      <c r="M68" s="5">
        <v>10</v>
      </c>
      <c r="N68" s="5">
        <v>11</v>
      </c>
      <c r="O68" s="5">
        <v>0</v>
      </c>
      <c r="P68" s="5">
        <v>10</v>
      </c>
      <c r="Q68" s="5">
        <v>5</v>
      </c>
      <c r="R68" s="5">
        <v>12</v>
      </c>
      <c r="S68" s="5">
        <v>11</v>
      </c>
      <c r="T68" s="5">
        <v>5</v>
      </c>
      <c r="U68" s="5">
        <f>SUM(F68:T68)</f>
        <v>87</v>
      </c>
      <c r="V68" s="5">
        <v>2</v>
      </c>
    </row>
    <row r="69" spans="1:23" x14ac:dyDescent="0.25">
      <c r="A69" s="6"/>
      <c r="B69" s="7"/>
      <c r="C69" s="7"/>
      <c r="D69" s="7"/>
      <c r="E69" s="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3" x14ac:dyDescent="0.25">
      <c r="A70" s="6" t="str">
        <f>("15")</f>
        <v>15</v>
      </c>
      <c r="B70" s="7" t="s">
        <v>147</v>
      </c>
      <c r="C70" s="7" t="s">
        <v>148</v>
      </c>
      <c r="D70" s="7" t="s">
        <v>142</v>
      </c>
      <c r="E70" s="8" t="s">
        <v>149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1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f>SUM(F70:T70)</f>
        <v>1</v>
      </c>
      <c r="V70" s="5">
        <v>1</v>
      </c>
    </row>
    <row r="71" spans="1:23" x14ac:dyDescent="0.25">
      <c r="A71" s="6" t="str">
        <f>("242")</f>
        <v>242</v>
      </c>
      <c r="B71" s="7" t="s">
        <v>147</v>
      </c>
      <c r="C71" s="7" t="s">
        <v>153</v>
      </c>
      <c r="D71" s="7" t="s">
        <v>119</v>
      </c>
      <c r="E71" s="8" t="s">
        <v>154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5</v>
      </c>
      <c r="M71" s="5">
        <v>4</v>
      </c>
      <c r="N71" s="5">
        <v>0</v>
      </c>
      <c r="O71" s="5">
        <v>3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f>SUM(F71:T71)</f>
        <v>12</v>
      </c>
      <c r="V71" s="5">
        <v>2</v>
      </c>
    </row>
    <row r="72" spans="1:23" x14ac:dyDescent="0.25">
      <c r="A72" s="6" t="str">
        <f>("303")</f>
        <v>303</v>
      </c>
      <c r="B72" s="7" t="s">
        <v>147</v>
      </c>
      <c r="C72" s="7" t="s">
        <v>155</v>
      </c>
      <c r="D72" s="7" t="s">
        <v>156</v>
      </c>
      <c r="E72" s="8" t="s">
        <v>181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2</v>
      </c>
      <c r="M72" s="5">
        <v>11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f>SUM(F72:T72)</f>
        <v>13</v>
      </c>
      <c r="V72" s="5">
        <v>3</v>
      </c>
    </row>
    <row r="73" spans="1:23" x14ac:dyDescent="0.25">
      <c r="A73" s="6" t="str">
        <f>("24")</f>
        <v>24</v>
      </c>
      <c r="B73" s="7" t="s">
        <v>147</v>
      </c>
      <c r="C73" s="7" t="s">
        <v>97</v>
      </c>
      <c r="D73" s="7" t="s">
        <v>157</v>
      </c>
      <c r="E73" s="8" t="s">
        <v>141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5</v>
      </c>
      <c r="M73" s="5">
        <v>4</v>
      </c>
      <c r="N73" s="5">
        <v>0</v>
      </c>
      <c r="O73" s="5">
        <v>1</v>
      </c>
      <c r="P73" s="5">
        <v>1</v>
      </c>
      <c r="Q73" s="5">
        <v>0</v>
      </c>
      <c r="R73" s="5">
        <v>2</v>
      </c>
      <c r="S73" s="5">
        <v>2</v>
      </c>
      <c r="T73" s="5">
        <v>0</v>
      </c>
      <c r="U73" s="5">
        <f>SUM(F73:T73)</f>
        <v>15</v>
      </c>
      <c r="V73" s="5">
        <v>4</v>
      </c>
    </row>
    <row r="74" spans="1:23" x14ac:dyDescent="0.25">
      <c r="A74" s="6" t="str">
        <f>("1")</f>
        <v>1</v>
      </c>
      <c r="B74" s="7" t="s">
        <v>147</v>
      </c>
      <c r="C74" s="7" t="s">
        <v>158</v>
      </c>
      <c r="D74" s="7" t="s">
        <v>159</v>
      </c>
      <c r="E74" s="8" t="s">
        <v>149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10</v>
      </c>
      <c r="N74" s="5">
        <v>0</v>
      </c>
      <c r="O74" s="5">
        <v>0</v>
      </c>
      <c r="P74" s="5">
        <v>0</v>
      </c>
      <c r="Q74" s="5">
        <v>0</v>
      </c>
      <c r="R74" s="5">
        <v>1</v>
      </c>
      <c r="S74" s="5">
        <v>5</v>
      </c>
      <c r="T74" s="5">
        <v>0</v>
      </c>
      <c r="U74" s="5">
        <f>SUM(F74:T74)</f>
        <v>16</v>
      </c>
      <c r="V74" s="5">
        <v>5</v>
      </c>
    </row>
    <row r="75" spans="1:23" x14ac:dyDescent="0.25">
      <c r="A75" s="6"/>
      <c r="B75" s="7"/>
      <c r="C75" s="7"/>
      <c r="D75" s="7"/>
      <c r="E75" s="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3" x14ac:dyDescent="0.25">
      <c r="A76" s="6" t="str">
        <f>("232")</f>
        <v>232</v>
      </c>
      <c r="B76" s="7" t="s">
        <v>160</v>
      </c>
      <c r="C76" s="7" t="s">
        <v>126</v>
      </c>
      <c r="D76" s="7" t="s">
        <v>161</v>
      </c>
      <c r="E76" s="8" t="s">
        <v>40</v>
      </c>
      <c r="F76" s="5" t="s">
        <v>77</v>
      </c>
      <c r="G76" s="5" t="s">
        <v>77</v>
      </c>
      <c r="H76" s="5" t="s">
        <v>77</v>
      </c>
      <c r="I76" s="5" t="s">
        <v>77</v>
      </c>
      <c r="J76" s="5" t="s">
        <v>77</v>
      </c>
      <c r="K76" s="5" t="s">
        <v>77</v>
      </c>
      <c r="L76" s="5" t="s">
        <v>77</v>
      </c>
      <c r="M76" s="5" t="s">
        <v>77</v>
      </c>
      <c r="N76" s="5" t="s">
        <v>77</v>
      </c>
      <c r="O76" s="5" t="s">
        <v>77</v>
      </c>
      <c r="P76" s="5" t="s">
        <v>77</v>
      </c>
      <c r="Q76" s="5" t="s">
        <v>77</v>
      </c>
      <c r="R76" s="5" t="s">
        <v>77</v>
      </c>
      <c r="S76" s="5" t="s">
        <v>77</v>
      </c>
      <c r="T76" s="5" t="s">
        <v>77</v>
      </c>
      <c r="U76" s="5" t="s">
        <v>77</v>
      </c>
      <c r="V76" s="5" t="s">
        <v>77</v>
      </c>
    </row>
    <row r="77" spans="1:23" x14ac:dyDescent="0.25">
      <c r="A77" s="6"/>
      <c r="B77" s="7"/>
      <c r="C77" s="7"/>
      <c r="D77" s="7"/>
      <c r="E77" s="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3" x14ac:dyDescent="0.25">
      <c r="A78" s="6" t="str">
        <f>("23")</f>
        <v>23</v>
      </c>
      <c r="B78" s="7" t="s">
        <v>162</v>
      </c>
      <c r="C78" s="7" t="s">
        <v>163</v>
      </c>
      <c r="D78" s="7" t="s">
        <v>164</v>
      </c>
      <c r="E78" s="8" t="s">
        <v>165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2</v>
      </c>
      <c r="S78" s="5">
        <v>0</v>
      </c>
      <c r="T78" s="5">
        <v>0</v>
      </c>
      <c r="U78" s="5">
        <f>SUM(F78:T78)</f>
        <v>2</v>
      </c>
      <c r="V78" s="5">
        <v>1</v>
      </c>
    </row>
    <row r="79" spans="1:23" x14ac:dyDescent="0.25">
      <c r="A79" s="6" t="str">
        <f>("57")</f>
        <v>57</v>
      </c>
      <c r="B79" s="7" t="s">
        <v>162</v>
      </c>
      <c r="C79" s="7" t="s">
        <v>62</v>
      </c>
      <c r="D79" s="7" t="s">
        <v>166</v>
      </c>
      <c r="E79" s="8" t="s">
        <v>167</v>
      </c>
      <c r="F79" s="5">
        <v>0</v>
      </c>
      <c r="G79" s="5">
        <v>5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1</v>
      </c>
      <c r="R79" s="5">
        <v>5</v>
      </c>
      <c r="S79" s="5">
        <v>0</v>
      </c>
      <c r="T79" s="5">
        <v>0</v>
      </c>
      <c r="U79" s="5">
        <f>SUM(F79:T79)</f>
        <v>11</v>
      </c>
      <c r="V79" s="5">
        <v>2</v>
      </c>
      <c r="W79" t="s">
        <v>183</v>
      </c>
    </row>
    <row r="80" spans="1:23" x14ac:dyDescent="0.25">
      <c r="A80" s="6" t="str">
        <f>("37")</f>
        <v>37</v>
      </c>
      <c r="B80" s="7" t="s">
        <v>162</v>
      </c>
      <c r="C80" s="7" t="s">
        <v>168</v>
      </c>
      <c r="D80" s="7" t="s">
        <v>169</v>
      </c>
      <c r="E80" s="8" t="s">
        <v>151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1</v>
      </c>
      <c r="L80" s="5">
        <v>0</v>
      </c>
      <c r="M80" s="5">
        <v>0</v>
      </c>
      <c r="N80" s="5">
        <v>5</v>
      </c>
      <c r="O80" s="5">
        <v>1</v>
      </c>
      <c r="P80" s="5">
        <v>0</v>
      </c>
      <c r="Q80" s="5">
        <v>0</v>
      </c>
      <c r="R80" s="5">
        <v>4</v>
      </c>
      <c r="S80" s="5">
        <v>0</v>
      </c>
      <c r="T80" s="5">
        <v>0</v>
      </c>
      <c r="U80" s="5">
        <f>SUM(F80:T80)</f>
        <v>11</v>
      </c>
      <c r="V80" s="5">
        <v>3</v>
      </c>
      <c r="W80" t="s">
        <v>184</v>
      </c>
    </row>
    <row r="81" spans="1:22" x14ac:dyDescent="0.25">
      <c r="A81" s="6" t="str">
        <f>("212")</f>
        <v>212</v>
      </c>
      <c r="B81" s="7" t="s">
        <v>162</v>
      </c>
      <c r="C81" s="7" t="s">
        <v>144</v>
      </c>
      <c r="D81" s="7" t="s">
        <v>145</v>
      </c>
      <c r="E81" s="8" t="s">
        <v>146</v>
      </c>
      <c r="F81" s="5">
        <v>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5</v>
      </c>
      <c r="N81" s="5">
        <v>10</v>
      </c>
      <c r="O81" s="5">
        <v>0</v>
      </c>
      <c r="P81" s="5">
        <v>0</v>
      </c>
      <c r="Q81" s="5">
        <v>5</v>
      </c>
      <c r="R81" s="5">
        <v>15</v>
      </c>
      <c r="S81" s="5">
        <v>0</v>
      </c>
      <c r="T81" s="5">
        <v>0</v>
      </c>
      <c r="U81" s="5">
        <f>SUM(F81:T81)</f>
        <v>41</v>
      </c>
      <c r="V81" s="5">
        <v>4</v>
      </c>
    </row>
    <row r="82" spans="1:22" x14ac:dyDescent="0.25">
      <c r="A82" s="6"/>
      <c r="B82" s="7"/>
      <c r="C82" s="7"/>
      <c r="D82" s="7"/>
      <c r="E82" s="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5">
      <c r="A83" s="6" t="str">
        <f>("236")</f>
        <v>236</v>
      </c>
      <c r="B83" s="7" t="s">
        <v>170</v>
      </c>
      <c r="C83" s="7" t="s">
        <v>171</v>
      </c>
      <c r="D83" s="7" t="s">
        <v>94</v>
      </c>
      <c r="E83" s="8" t="s">
        <v>37</v>
      </c>
      <c r="F83" s="5">
        <v>0</v>
      </c>
      <c r="G83" s="5">
        <v>0</v>
      </c>
      <c r="H83" s="5">
        <v>0</v>
      </c>
      <c r="I83" s="5">
        <v>5</v>
      </c>
      <c r="J83" s="5">
        <v>0</v>
      </c>
      <c r="K83" s="5">
        <v>5</v>
      </c>
      <c r="L83" s="5">
        <v>8</v>
      </c>
      <c r="M83" s="5">
        <v>9</v>
      </c>
      <c r="N83" s="5">
        <v>4</v>
      </c>
      <c r="O83" s="5">
        <v>1</v>
      </c>
      <c r="P83" s="5">
        <v>2</v>
      </c>
      <c r="Q83" s="5">
        <v>6</v>
      </c>
      <c r="R83" s="5">
        <v>8</v>
      </c>
      <c r="S83" s="5">
        <v>11</v>
      </c>
      <c r="T83" s="5">
        <v>4</v>
      </c>
      <c r="U83" s="5">
        <f>SUM(F83:T83)</f>
        <v>63</v>
      </c>
      <c r="V83" s="5">
        <v>1</v>
      </c>
    </row>
    <row r="84" spans="1:22" x14ac:dyDescent="0.25">
      <c r="A84" s="6"/>
      <c r="B84" s="7"/>
      <c r="C84" s="7"/>
      <c r="D84" s="7"/>
      <c r="E84" s="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5">
      <c r="A85" s="6" t="str">
        <f>("7")</f>
        <v>7</v>
      </c>
      <c r="B85" s="7" t="s">
        <v>172</v>
      </c>
      <c r="C85" s="7" t="s">
        <v>173</v>
      </c>
      <c r="D85" s="7" t="s">
        <v>174</v>
      </c>
      <c r="E85" s="8" t="s">
        <v>37</v>
      </c>
      <c r="F85" s="5">
        <v>0</v>
      </c>
      <c r="G85" s="5">
        <v>0</v>
      </c>
      <c r="H85" s="5">
        <v>5</v>
      </c>
      <c r="I85" s="5">
        <v>5</v>
      </c>
      <c r="J85" s="5">
        <v>1</v>
      </c>
      <c r="K85" s="5">
        <v>0</v>
      </c>
      <c r="L85" s="5">
        <v>1</v>
      </c>
      <c r="M85" s="5">
        <v>2</v>
      </c>
      <c r="N85" s="5">
        <v>1</v>
      </c>
      <c r="O85" s="5">
        <v>1</v>
      </c>
      <c r="P85" s="5">
        <v>0</v>
      </c>
      <c r="Q85" s="5">
        <v>3</v>
      </c>
      <c r="R85" s="5">
        <v>12</v>
      </c>
      <c r="S85" s="5">
        <v>5</v>
      </c>
      <c r="T85" s="5">
        <v>1</v>
      </c>
      <c r="U85" s="5">
        <f>SUM(F85:T85)</f>
        <v>37</v>
      </c>
      <c r="V85" s="5">
        <v>1</v>
      </c>
    </row>
    <row r="86" spans="1:22" x14ac:dyDescent="0.25">
      <c r="A86" s="6"/>
      <c r="B86" s="7"/>
      <c r="C86" s="7"/>
      <c r="D86" s="7"/>
      <c r="E86" s="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5">
      <c r="A87" s="6" t="str">
        <f>("47")</f>
        <v>47</v>
      </c>
      <c r="B87" s="7" t="s">
        <v>175</v>
      </c>
      <c r="C87" s="7" t="s">
        <v>176</v>
      </c>
      <c r="D87" s="7" t="s">
        <v>177</v>
      </c>
      <c r="E87" s="8" t="s">
        <v>64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5</v>
      </c>
      <c r="S87" s="5">
        <v>0</v>
      </c>
      <c r="T87" s="5">
        <v>0</v>
      </c>
      <c r="U87" s="5">
        <f>SUM(F87:T87)</f>
        <v>5</v>
      </c>
      <c r="V87" s="5">
        <v>1</v>
      </c>
    </row>
    <row r="88" spans="1:22" x14ac:dyDescent="0.25">
      <c r="A88" s="6" t="str">
        <f>("93")</f>
        <v>93</v>
      </c>
      <c r="B88" s="7" t="s">
        <v>175</v>
      </c>
      <c r="C88" s="7" t="s">
        <v>81</v>
      </c>
      <c r="D88" s="7" t="s">
        <v>39</v>
      </c>
      <c r="E88" s="8" t="s">
        <v>40</v>
      </c>
      <c r="F88" s="5">
        <v>3</v>
      </c>
      <c r="G88" s="5">
        <v>15</v>
      </c>
      <c r="H88" s="5">
        <v>0</v>
      </c>
      <c r="I88" s="5">
        <v>0</v>
      </c>
      <c r="J88" s="5">
        <v>10</v>
      </c>
      <c r="K88" s="5">
        <v>0</v>
      </c>
      <c r="L88" s="5">
        <v>1</v>
      </c>
      <c r="M88" s="5">
        <v>4</v>
      </c>
      <c r="N88" s="5">
        <v>1</v>
      </c>
      <c r="O88" s="5">
        <v>0</v>
      </c>
      <c r="P88" s="5">
        <v>5</v>
      </c>
      <c r="Q88" s="5">
        <v>1</v>
      </c>
      <c r="R88" s="5">
        <v>6</v>
      </c>
      <c r="S88" s="5">
        <v>7</v>
      </c>
      <c r="T88" s="5">
        <v>0</v>
      </c>
      <c r="U88" s="5">
        <f>SUM(F88:T88)</f>
        <v>53</v>
      </c>
      <c r="V88" s="5">
        <v>2</v>
      </c>
    </row>
  </sheetData>
  <sortState xmlns:xlrd2="http://schemas.microsoft.com/office/spreadsheetml/2017/richdata2" ref="A8:W20">
    <sortCondition ref="U8:U20"/>
  </sortState>
  <mergeCells count="3">
    <mergeCell ref="A1:V1"/>
    <mergeCell ref="A3:V3"/>
    <mergeCell ref="A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2020-09-14T15:59:33Z</dcterms:created>
  <dcterms:modified xsi:type="dcterms:W3CDTF">2020-09-16T07:33:38Z</dcterms:modified>
</cp:coreProperties>
</file>